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worksheets/sheet326.xml" ContentType="application/vnd.openxmlformats-officedocument.spreadsheetml.worksheet+xml"/>
  <Override PartName="/xl/worksheets/sheet327.xml" ContentType="application/vnd.openxmlformats-officedocument.spreadsheetml.worksheet+xml"/>
  <Override PartName="/xl/worksheets/sheet328.xml" ContentType="application/vnd.openxmlformats-officedocument.spreadsheetml.worksheet+xml"/>
  <Override PartName="/xl/worksheets/sheet329.xml" ContentType="application/vnd.openxmlformats-officedocument.spreadsheetml.worksheet+xml"/>
  <Override PartName="/xl/worksheets/sheet330.xml" ContentType="application/vnd.openxmlformats-officedocument.spreadsheetml.worksheet+xml"/>
  <Override PartName="/xl/worksheets/sheet331.xml" ContentType="application/vnd.openxmlformats-officedocument.spreadsheetml.worksheet+xml"/>
  <Override PartName="/xl/worksheets/sheet332.xml" ContentType="application/vnd.openxmlformats-officedocument.spreadsheetml.worksheet+xml"/>
  <Override PartName="/xl/worksheets/sheet333.xml" ContentType="application/vnd.openxmlformats-officedocument.spreadsheetml.worksheet+xml"/>
  <Override PartName="/xl/worksheets/sheet334.xml" ContentType="application/vnd.openxmlformats-officedocument.spreadsheetml.worksheet+xml"/>
  <Override PartName="/xl/worksheets/sheet335.xml" ContentType="application/vnd.openxmlformats-officedocument.spreadsheetml.worksheet+xml"/>
  <Override PartName="/xl/worksheets/sheet336.xml" ContentType="application/vnd.openxmlformats-officedocument.spreadsheetml.worksheet+xml"/>
  <Override PartName="/xl/worksheets/sheet337.xml" ContentType="application/vnd.openxmlformats-officedocument.spreadsheetml.worksheet+xml"/>
  <Override PartName="/xl/worksheets/sheet338.xml" ContentType="application/vnd.openxmlformats-officedocument.spreadsheetml.worksheet+xml"/>
  <Override PartName="/xl/worksheets/sheet339.xml" ContentType="application/vnd.openxmlformats-officedocument.spreadsheetml.worksheet+xml"/>
  <Override PartName="/xl/worksheets/sheet340.xml" ContentType="application/vnd.openxmlformats-officedocument.spreadsheetml.worksheet+xml"/>
  <Override PartName="/xl/worksheets/sheet341.xml" ContentType="application/vnd.openxmlformats-officedocument.spreadsheetml.worksheet+xml"/>
  <Override PartName="/xl/worksheets/sheet342.xml" ContentType="application/vnd.openxmlformats-officedocument.spreadsheetml.worksheet+xml"/>
  <Override PartName="/xl/worksheets/sheet343.xml" ContentType="application/vnd.openxmlformats-officedocument.spreadsheetml.worksheet+xml"/>
  <Override PartName="/xl/worksheets/sheet344.xml" ContentType="application/vnd.openxmlformats-officedocument.spreadsheetml.worksheet+xml"/>
  <Override PartName="/xl/worksheets/sheet345.xml" ContentType="application/vnd.openxmlformats-officedocument.spreadsheetml.worksheet+xml"/>
  <Override PartName="/xl/worksheets/sheet346.xml" ContentType="application/vnd.openxmlformats-officedocument.spreadsheetml.worksheet+xml"/>
  <Override PartName="/xl/worksheets/sheet347.xml" ContentType="application/vnd.openxmlformats-officedocument.spreadsheetml.worksheet+xml"/>
  <Override PartName="/xl/worksheets/sheet348.xml" ContentType="application/vnd.openxmlformats-officedocument.spreadsheetml.worksheet+xml"/>
  <Override PartName="/xl/worksheets/sheet349.xml" ContentType="application/vnd.openxmlformats-officedocument.spreadsheetml.worksheet+xml"/>
  <Override PartName="/xl/worksheets/sheet350.xml" ContentType="application/vnd.openxmlformats-officedocument.spreadsheetml.worksheet+xml"/>
  <Override PartName="/xl/worksheets/sheet351.xml" ContentType="application/vnd.openxmlformats-officedocument.spreadsheetml.worksheet+xml"/>
  <Override PartName="/xl/worksheets/sheet352.xml" ContentType="application/vnd.openxmlformats-officedocument.spreadsheetml.worksheet+xml"/>
  <Override PartName="/xl/worksheets/sheet353.xml" ContentType="application/vnd.openxmlformats-officedocument.spreadsheetml.worksheet+xml"/>
  <Override PartName="/xl/worksheets/sheet354.xml" ContentType="application/vnd.openxmlformats-officedocument.spreadsheetml.worksheet+xml"/>
  <Override PartName="/xl/worksheets/sheet355.xml" ContentType="application/vnd.openxmlformats-officedocument.spreadsheetml.worksheet+xml"/>
  <Override PartName="/xl/worksheets/sheet356.xml" ContentType="application/vnd.openxmlformats-officedocument.spreadsheetml.worksheet+xml"/>
  <Override PartName="/xl/worksheets/sheet357.xml" ContentType="application/vnd.openxmlformats-officedocument.spreadsheetml.worksheet+xml"/>
  <Override PartName="/xl/worksheets/sheet358.xml" ContentType="application/vnd.openxmlformats-officedocument.spreadsheetml.worksheet+xml"/>
  <Override PartName="/xl/worksheets/sheet359.xml" ContentType="application/vnd.openxmlformats-officedocument.spreadsheetml.worksheet+xml"/>
  <Override PartName="/xl/worksheets/sheet360.xml" ContentType="application/vnd.openxmlformats-officedocument.spreadsheetml.worksheet+xml"/>
  <Override PartName="/xl/worksheets/sheet361.xml" ContentType="application/vnd.openxmlformats-officedocument.spreadsheetml.worksheet+xml"/>
  <Override PartName="/xl/worksheets/sheet362.xml" ContentType="application/vnd.openxmlformats-officedocument.spreadsheetml.worksheet+xml"/>
  <Override PartName="/xl/worksheets/sheet363.xml" ContentType="application/vnd.openxmlformats-officedocument.spreadsheetml.worksheet+xml"/>
  <Override PartName="/xl/worksheets/sheet364.xml" ContentType="application/vnd.openxmlformats-officedocument.spreadsheetml.worksheet+xml"/>
  <Override PartName="/xl/worksheets/sheet365.xml" ContentType="application/vnd.openxmlformats-officedocument.spreadsheetml.worksheet+xml"/>
  <Override PartName="/xl/worksheets/sheet366.xml" ContentType="application/vnd.openxmlformats-officedocument.spreadsheetml.worksheet+xml"/>
  <Override PartName="/xl/worksheets/sheet367.xml" ContentType="application/vnd.openxmlformats-officedocument.spreadsheetml.worksheet+xml"/>
  <Override PartName="/xl/worksheets/sheet368.xml" ContentType="application/vnd.openxmlformats-officedocument.spreadsheetml.worksheet+xml"/>
  <Override PartName="/xl/worksheets/sheet369.xml" ContentType="application/vnd.openxmlformats-officedocument.spreadsheetml.worksheet+xml"/>
  <Override PartName="/xl/worksheets/sheet370.xml" ContentType="application/vnd.openxmlformats-officedocument.spreadsheetml.worksheet+xml"/>
  <Override PartName="/xl/worksheets/sheet371.xml" ContentType="application/vnd.openxmlformats-officedocument.spreadsheetml.worksheet+xml"/>
  <Override PartName="/xl/worksheets/sheet372.xml" ContentType="application/vnd.openxmlformats-officedocument.spreadsheetml.worksheet+xml"/>
  <Override PartName="/xl/worksheets/sheet373.xml" ContentType="application/vnd.openxmlformats-officedocument.spreadsheetml.worksheet+xml"/>
  <Override PartName="/xl/worksheets/sheet374.xml" ContentType="application/vnd.openxmlformats-officedocument.spreadsheetml.worksheet+xml"/>
  <Override PartName="/xl/worksheets/sheet375.xml" ContentType="application/vnd.openxmlformats-officedocument.spreadsheetml.worksheet+xml"/>
  <Override PartName="/xl/worksheets/sheet376.xml" ContentType="application/vnd.openxmlformats-officedocument.spreadsheetml.worksheet+xml"/>
  <Override PartName="/xl/worksheets/sheet377.xml" ContentType="application/vnd.openxmlformats-officedocument.spreadsheetml.worksheet+xml"/>
  <Override PartName="/xl/worksheets/sheet378.xml" ContentType="application/vnd.openxmlformats-officedocument.spreadsheetml.worksheet+xml"/>
  <Override PartName="/xl/worksheets/sheet379.xml" ContentType="application/vnd.openxmlformats-officedocument.spreadsheetml.worksheet+xml"/>
  <Override PartName="/xl/worksheets/sheet380.xml" ContentType="application/vnd.openxmlformats-officedocument.spreadsheetml.worksheet+xml"/>
  <Override PartName="/xl/worksheets/sheet381.xml" ContentType="application/vnd.openxmlformats-officedocument.spreadsheetml.worksheet+xml"/>
  <Override PartName="/xl/worksheets/sheet382.xml" ContentType="application/vnd.openxmlformats-officedocument.spreadsheetml.worksheet+xml"/>
  <Override PartName="/xl/worksheets/sheet383.xml" ContentType="application/vnd.openxmlformats-officedocument.spreadsheetml.worksheet+xml"/>
  <Override PartName="/xl/worksheets/sheet384.xml" ContentType="application/vnd.openxmlformats-officedocument.spreadsheetml.worksheet+xml"/>
  <Override PartName="/xl/worksheets/sheet385.xml" ContentType="application/vnd.openxmlformats-officedocument.spreadsheetml.worksheet+xml"/>
  <Override PartName="/xl/worksheets/sheet386.xml" ContentType="application/vnd.openxmlformats-officedocument.spreadsheetml.worksheet+xml"/>
  <Override PartName="/xl/worksheets/sheet387.xml" ContentType="application/vnd.openxmlformats-officedocument.spreadsheetml.worksheet+xml"/>
  <Override PartName="/xl/worksheets/sheet388.xml" ContentType="application/vnd.openxmlformats-officedocument.spreadsheetml.worksheet+xml"/>
  <Override PartName="/xl/worksheets/sheet389.xml" ContentType="application/vnd.openxmlformats-officedocument.spreadsheetml.worksheet+xml"/>
  <Override PartName="/xl/worksheets/sheet390.xml" ContentType="application/vnd.openxmlformats-officedocument.spreadsheetml.worksheet+xml"/>
  <Override PartName="/xl/worksheets/sheet391.xml" ContentType="application/vnd.openxmlformats-officedocument.spreadsheetml.worksheet+xml"/>
  <Override PartName="/xl/worksheets/sheet392.xml" ContentType="application/vnd.openxmlformats-officedocument.spreadsheetml.worksheet+xml"/>
  <Override PartName="/xl/worksheets/sheet393.xml" ContentType="application/vnd.openxmlformats-officedocument.spreadsheetml.worksheet+xml"/>
  <Override PartName="/xl/worksheets/sheet394.xml" ContentType="application/vnd.openxmlformats-officedocument.spreadsheetml.worksheet+xml"/>
  <Override PartName="/xl/worksheets/sheet395.xml" ContentType="application/vnd.openxmlformats-officedocument.spreadsheetml.worksheet+xml"/>
  <Override PartName="/xl/worksheets/sheet396.xml" ContentType="application/vnd.openxmlformats-officedocument.spreadsheetml.worksheet+xml"/>
  <Override PartName="/xl/worksheets/sheet397.xml" ContentType="application/vnd.openxmlformats-officedocument.spreadsheetml.worksheet+xml"/>
  <Override PartName="/xl/worksheets/sheet398.xml" ContentType="application/vnd.openxmlformats-officedocument.spreadsheetml.worksheet+xml"/>
  <Override PartName="/xl/worksheets/sheet399.xml" ContentType="application/vnd.openxmlformats-officedocument.spreadsheetml.worksheet+xml"/>
  <Override PartName="/xl/worksheets/sheet400.xml" ContentType="application/vnd.openxmlformats-officedocument.spreadsheetml.worksheet+xml"/>
  <Override PartName="/xl/worksheets/sheet401.xml" ContentType="application/vnd.openxmlformats-officedocument.spreadsheetml.worksheet+xml"/>
  <Override PartName="/xl/worksheets/sheet402.xml" ContentType="application/vnd.openxmlformats-officedocument.spreadsheetml.worksheet+xml"/>
  <Override PartName="/xl/worksheets/sheet403.xml" ContentType="application/vnd.openxmlformats-officedocument.spreadsheetml.worksheet+xml"/>
  <Override PartName="/xl/worksheets/sheet404.xml" ContentType="application/vnd.openxmlformats-officedocument.spreadsheetml.worksheet+xml"/>
  <Override PartName="/xl/worksheets/sheet405.xml" ContentType="application/vnd.openxmlformats-officedocument.spreadsheetml.worksheet+xml"/>
  <Override PartName="/xl/worksheets/sheet406.xml" ContentType="application/vnd.openxmlformats-officedocument.spreadsheetml.worksheet+xml"/>
  <Override PartName="/xl/worksheets/sheet407.xml" ContentType="application/vnd.openxmlformats-officedocument.spreadsheetml.worksheet+xml"/>
  <Override PartName="/xl/worksheets/sheet408.xml" ContentType="application/vnd.openxmlformats-officedocument.spreadsheetml.worksheet+xml"/>
  <Override PartName="/xl/worksheets/sheet409.xml" ContentType="application/vnd.openxmlformats-officedocument.spreadsheetml.worksheet+xml"/>
  <Override PartName="/xl/worksheets/sheet410.xml" ContentType="application/vnd.openxmlformats-officedocument.spreadsheetml.worksheet+xml"/>
  <Override PartName="/xl/worksheets/sheet411.xml" ContentType="application/vnd.openxmlformats-officedocument.spreadsheetml.worksheet+xml"/>
  <Override PartName="/xl/worksheets/sheet412.xml" ContentType="application/vnd.openxmlformats-officedocument.spreadsheetml.worksheet+xml"/>
  <Override PartName="/xl/worksheets/sheet413.xml" ContentType="application/vnd.openxmlformats-officedocument.spreadsheetml.worksheet+xml"/>
  <Override PartName="/xl/worksheets/sheet414.xml" ContentType="application/vnd.openxmlformats-officedocument.spreadsheetml.worksheet+xml"/>
  <Override PartName="/xl/worksheets/sheet415.xml" ContentType="application/vnd.openxmlformats-officedocument.spreadsheetml.worksheet+xml"/>
  <Override PartName="/xl/worksheets/sheet416.xml" ContentType="application/vnd.openxmlformats-officedocument.spreadsheetml.worksheet+xml"/>
  <Override PartName="/xl/worksheets/sheet417.xml" ContentType="application/vnd.openxmlformats-officedocument.spreadsheetml.worksheet+xml"/>
  <Override PartName="/xl/worksheets/sheet418.xml" ContentType="application/vnd.openxmlformats-officedocument.spreadsheetml.worksheet+xml"/>
  <Override PartName="/xl/worksheets/sheet419.xml" ContentType="application/vnd.openxmlformats-officedocument.spreadsheetml.worksheet+xml"/>
  <Override PartName="/xl/worksheets/sheet420.xml" ContentType="application/vnd.openxmlformats-officedocument.spreadsheetml.worksheet+xml"/>
  <Override PartName="/xl/worksheets/sheet421.xml" ContentType="application/vnd.openxmlformats-officedocument.spreadsheetml.worksheet+xml"/>
  <Override PartName="/xl/worksheets/sheet422.xml" ContentType="application/vnd.openxmlformats-officedocument.spreadsheetml.worksheet+xml"/>
  <Override PartName="/xl/worksheets/sheet423.xml" ContentType="application/vnd.openxmlformats-officedocument.spreadsheetml.worksheet+xml"/>
  <Override PartName="/xl/worksheets/sheet424.xml" ContentType="application/vnd.openxmlformats-officedocument.spreadsheetml.worksheet+xml"/>
  <Override PartName="/xl/worksheets/sheet425.xml" ContentType="application/vnd.openxmlformats-officedocument.spreadsheetml.worksheet+xml"/>
  <Override PartName="/xl/worksheets/sheet426.xml" ContentType="application/vnd.openxmlformats-officedocument.spreadsheetml.worksheet+xml"/>
  <Override PartName="/xl/worksheets/sheet427.xml" ContentType="application/vnd.openxmlformats-officedocument.spreadsheetml.worksheet+xml"/>
  <Override PartName="/xl/worksheets/sheet428.xml" ContentType="application/vnd.openxmlformats-officedocument.spreadsheetml.worksheet+xml"/>
  <Override PartName="/xl/worksheets/sheet429.xml" ContentType="application/vnd.openxmlformats-officedocument.spreadsheetml.worksheet+xml"/>
  <Override PartName="/xl/worksheets/sheet430.xml" ContentType="application/vnd.openxmlformats-officedocument.spreadsheetml.worksheet+xml"/>
  <Override PartName="/xl/worksheets/sheet431.xml" ContentType="application/vnd.openxmlformats-officedocument.spreadsheetml.worksheet+xml"/>
  <Override PartName="/xl/worksheets/sheet432.xml" ContentType="application/vnd.openxmlformats-officedocument.spreadsheetml.worksheet+xml"/>
  <Override PartName="/xl/worksheets/sheet433.xml" ContentType="application/vnd.openxmlformats-officedocument.spreadsheetml.worksheet+xml"/>
  <Override PartName="/xl/worksheets/sheet434.xml" ContentType="application/vnd.openxmlformats-officedocument.spreadsheetml.worksheet+xml"/>
  <Override PartName="/xl/worksheets/sheet435.xml" ContentType="application/vnd.openxmlformats-officedocument.spreadsheetml.worksheet+xml"/>
  <Override PartName="/xl/worksheets/sheet436.xml" ContentType="application/vnd.openxmlformats-officedocument.spreadsheetml.worksheet+xml"/>
  <Override PartName="/xl/worksheets/sheet437.xml" ContentType="application/vnd.openxmlformats-officedocument.spreadsheetml.worksheet+xml"/>
  <Override PartName="/xl/worksheets/sheet438.xml" ContentType="application/vnd.openxmlformats-officedocument.spreadsheetml.worksheet+xml"/>
  <Override PartName="/xl/worksheets/sheet439.xml" ContentType="application/vnd.openxmlformats-officedocument.spreadsheetml.worksheet+xml"/>
  <Override PartName="/xl/worksheets/sheet440.xml" ContentType="application/vnd.openxmlformats-officedocument.spreadsheetml.worksheet+xml"/>
  <Override PartName="/xl/worksheets/sheet441.xml" ContentType="application/vnd.openxmlformats-officedocument.spreadsheetml.worksheet+xml"/>
  <Override PartName="/xl/worksheets/sheet442.xml" ContentType="application/vnd.openxmlformats-officedocument.spreadsheetml.worksheet+xml"/>
  <Override PartName="/xl/worksheets/sheet443.xml" ContentType="application/vnd.openxmlformats-officedocument.spreadsheetml.worksheet+xml"/>
  <Override PartName="/xl/worksheets/sheet444.xml" ContentType="application/vnd.openxmlformats-officedocument.spreadsheetml.worksheet+xml"/>
  <Override PartName="/xl/worksheets/sheet445.xml" ContentType="application/vnd.openxmlformats-officedocument.spreadsheetml.worksheet+xml"/>
  <Override PartName="/xl/worksheets/sheet446.xml" ContentType="application/vnd.openxmlformats-officedocument.spreadsheetml.worksheet+xml"/>
  <Override PartName="/xl/worksheets/sheet447.xml" ContentType="application/vnd.openxmlformats-officedocument.spreadsheetml.worksheet+xml"/>
  <Override PartName="/xl/worksheets/sheet448.xml" ContentType="application/vnd.openxmlformats-officedocument.spreadsheetml.worksheet+xml"/>
  <Override PartName="/xl/worksheets/sheet449.xml" ContentType="application/vnd.openxmlformats-officedocument.spreadsheetml.worksheet+xml"/>
  <Override PartName="/xl/worksheets/sheet450.xml" ContentType="application/vnd.openxmlformats-officedocument.spreadsheetml.worksheet+xml"/>
  <Override PartName="/xl/worksheets/sheet451.xml" ContentType="application/vnd.openxmlformats-officedocument.spreadsheetml.worksheet+xml"/>
  <Override PartName="/xl/worksheets/sheet452.xml" ContentType="application/vnd.openxmlformats-officedocument.spreadsheetml.worksheet+xml"/>
  <Override PartName="/xl/worksheets/sheet453.xml" ContentType="application/vnd.openxmlformats-officedocument.spreadsheetml.worksheet+xml"/>
  <Override PartName="/xl/worksheets/sheet454.xml" ContentType="application/vnd.openxmlformats-officedocument.spreadsheetml.worksheet+xml"/>
  <Override PartName="/xl/worksheets/sheet455.xml" ContentType="application/vnd.openxmlformats-officedocument.spreadsheetml.worksheet+xml"/>
  <Override PartName="/xl/worksheets/sheet456.xml" ContentType="application/vnd.openxmlformats-officedocument.spreadsheetml.worksheet+xml"/>
  <Override PartName="/xl/worksheets/sheet457.xml" ContentType="application/vnd.openxmlformats-officedocument.spreadsheetml.worksheet+xml"/>
  <Override PartName="/xl/worksheets/sheet458.xml" ContentType="application/vnd.openxmlformats-officedocument.spreadsheetml.worksheet+xml"/>
  <Override PartName="/xl/worksheets/sheet459.xml" ContentType="application/vnd.openxmlformats-officedocument.spreadsheetml.worksheet+xml"/>
  <Override PartName="/xl/worksheets/sheet460.xml" ContentType="application/vnd.openxmlformats-officedocument.spreadsheetml.worksheet+xml"/>
  <Override PartName="/xl/worksheets/sheet461.xml" ContentType="application/vnd.openxmlformats-officedocument.spreadsheetml.worksheet+xml"/>
  <Override PartName="/xl/worksheets/sheet462.xml" ContentType="application/vnd.openxmlformats-officedocument.spreadsheetml.worksheet+xml"/>
  <Override PartName="/xl/worksheets/sheet463.xml" ContentType="application/vnd.openxmlformats-officedocument.spreadsheetml.worksheet+xml"/>
  <Override PartName="/xl/worksheets/sheet464.xml" ContentType="application/vnd.openxmlformats-officedocument.spreadsheetml.worksheet+xml"/>
  <Override PartName="/xl/worksheets/sheet465.xml" ContentType="application/vnd.openxmlformats-officedocument.spreadsheetml.worksheet+xml"/>
  <Override PartName="/xl/worksheets/sheet466.xml" ContentType="application/vnd.openxmlformats-officedocument.spreadsheetml.worksheet+xml"/>
  <Override PartName="/xl/worksheets/sheet467.xml" ContentType="application/vnd.openxmlformats-officedocument.spreadsheetml.worksheet+xml"/>
  <Override PartName="/xl/worksheets/sheet468.xml" ContentType="application/vnd.openxmlformats-officedocument.spreadsheetml.worksheet+xml"/>
  <Override PartName="/xl/worksheets/sheet469.xml" ContentType="application/vnd.openxmlformats-officedocument.spreadsheetml.worksheet+xml"/>
  <Override PartName="/xl/worksheets/sheet470.xml" ContentType="application/vnd.openxmlformats-officedocument.spreadsheetml.worksheet+xml"/>
  <Override PartName="/xl/worksheets/sheet471.xml" ContentType="application/vnd.openxmlformats-officedocument.spreadsheetml.worksheet+xml"/>
  <Override PartName="/xl/worksheets/sheet472.xml" ContentType="application/vnd.openxmlformats-officedocument.spreadsheetml.worksheet+xml"/>
  <Override PartName="/xl/worksheets/sheet473.xml" ContentType="application/vnd.openxmlformats-officedocument.spreadsheetml.worksheet+xml"/>
  <Override PartName="/xl/worksheets/sheet474.xml" ContentType="application/vnd.openxmlformats-officedocument.spreadsheetml.worksheet+xml"/>
  <Override PartName="/xl/worksheets/sheet475.xml" ContentType="application/vnd.openxmlformats-officedocument.spreadsheetml.worksheet+xml"/>
  <Override PartName="/xl/worksheets/sheet476.xml" ContentType="application/vnd.openxmlformats-officedocument.spreadsheetml.worksheet+xml"/>
  <Override PartName="/xl/worksheets/sheet477.xml" ContentType="application/vnd.openxmlformats-officedocument.spreadsheetml.worksheet+xml"/>
  <Override PartName="/xl/worksheets/sheet478.xml" ContentType="application/vnd.openxmlformats-officedocument.spreadsheetml.worksheet+xml"/>
  <Override PartName="/xl/worksheets/sheet479.xml" ContentType="application/vnd.openxmlformats-officedocument.spreadsheetml.worksheet+xml"/>
  <Override PartName="/xl/worksheets/sheet480.xml" ContentType="application/vnd.openxmlformats-officedocument.spreadsheetml.worksheet+xml"/>
  <Override PartName="/xl/worksheets/sheet481.xml" ContentType="application/vnd.openxmlformats-officedocument.spreadsheetml.worksheet+xml"/>
  <Override PartName="/xl/worksheets/sheet482.xml" ContentType="application/vnd.openxmlformats-officedocument.spreadsheetml.worksheet+xml"/>
  <Override PartName="/xl/worksheets/sheet483.xml" ContentType="application/vnd.openxmlformats-officedocument.spreadsheetml.worksheet+xml"/>
  <Override PartName="/xl/worksheets/sheet484.xml" ContentType="application/vnd.openxmlformats-officedocument.spreadsheetml.worksheet+xml"/>
  <Override PartName="/xl/worksheets/sheet485.xml" ContentType="application/vnd.openxmlformats-officedocument.spreadsheetml.worksheet+xml"/>
  <Override PartName="/xl/worksheets/sheet486.xml" ContentType="application/vnd.openxmlformats-officedocument.spreadsheetml.worksheet+xml"/>
  <Override PartName="/xl/worksheets/sheet487.xml" ContentType="application/vnd.openxmlformats-officedocument.spreadsheetml.worksheet+xml"/>
  <Override PartName="/xl/worksheets/sheet488.xml" ContentType="application/vnd.openxmlformats-officedocument.spreadsheetml.worksheet+xml"/>
  <Override PartName="/xl/worksheets/sheet489.xml" ContentType="application/vnd.openxmlformats-officedocument.spreadsheetml.worksheet+xml"/>
  <Override PartName="/xl/worksheets/sheet490.xml" ContentType="application/vnd.openxmlformats-officedocument.spreadsheetml.worksheet+xml"/>
  <Override PartName="/xl/worksheets/sheet491.xml" ContentType="application/vnd.openxmlformats-officedocument.spreadsheetml.worksheet+xml"/>
  <Override PartName="/xl/worksheets/sheet492.xml" ContentType="application/vnd.openxmlformats-officedocument.spreadsheetml.worksheet+xml"/>
  <Override PartName="/xl/worksheets/sheet493.xml" ContentType="application/vnd.openxmlformats-officedocument.spreadsheetml.worksheet+xml"/>
  <Override PartName="/xl/worksheets/sheet494.xml" ContentType="application/vnd.openxmlformats-officedocument.spreadsheetml.worksheet+xml"/>
  <Override PartName="/xl/worksheets/sheet495.xml" ContentType="application/vnd.openxmlformats-officedocument.spreadsheetml.worksheet+xml"/>
  <Override PartName="/xl/worksheets/sheet496.xml" ContentType="application/vnd.openxmlformats-officedocument.spreadsheetml.worksheet+xml"/>
  <Override PartName="/xl/worksheets/sheet497.xml" ContentType="application/vnd.openxmlformats-officedocument.spreadsheetml.worksheet+xml"/>
  <Override PartName="/xl/worksheets/sheet498.xml" ContentType="application/vnd.openxmlformats-officedocument.spreadsheetml.worksheet+xml"/>
  <Override PartName="/xl/worksheets/sheet499.xml" ContentType="application/vnd.openxmlformats-officedocument.spreadsheetml.worksheet+xml"/>
  <Override PartName="/xl/worksheets/sheet500.xml" ContentType="application/vnd.openxmlformats-officedocument.spreadsheetml.worksheet+xml"/>
  <Override PartName="/xl/worksheets/sheet501.xml" ContentType="application/vnd.openxmlformats-officedocument.spreadsheetml.worksheet+xml"/>
  <Override PartName="/xl/worksheets/sheet502.xml" ContentType="application/vnd.openxmlformats-officedocument.spreadsheetml.worksheet+xml"/>
  <Override PartName="/xl/worksheets/sheet503.xml" ContentType="application/vnd.openxmlformats-officedocument.spreadsheetml.worksheet+xml"/>
  <Override PartName="/xl/worksheets/sheet504.xml" ContentType="application/vnd.openxmlformats-officedocument.spreadsheetml.worksheet+xml"/>
  <Override PartName="/xl/worksheets/sheet505.xml" ContentType="application/vnd.openxmlformats-officedocument.spreadsheetml.worksheet+xml"/>
  <Override PartName="/xl/worksheets/sheet506.xml" ContentType="application/vnd.openxmlformats-officedocument.spreadsheetml.worksheet+xml"/>
  <Override PartName="/xl/worksheets/sheet507.xml" ContentType="application/vnd.openxmlformats-officedocument.spreadsheetml.worksheet+xml"/>
  <Override PartName="/xl/worksheets/sheet508.xml" ContentType="application/vnd.openxmlformats-officedocument.spreadsheetml.worksheet+xml"/>
  <Override PartName="/xl/worksheets/sheet509.xml" ContentType="application/vnd.openxmlformats-officedocument.spreadsheetml.worksheet+xml"/>
  <Override PartName="/xl/worksheets/sheet510.xml" ContentType="application/vnd.openxmlformats-officedocument.spreadsheetml.worksheet+xml"/>
  <Override PartName="/xl/worksheets/sheet511.xml" ContentType="application/vnd.openxmlformats-officedocument.spreadsheetml.worksheet+xml"/>
  <Override PartName="/xl/worksheets/sheet512.xml" ContentType="application/vnd.openxmlformats-officedocument.spreadsheetml.worksheet+xml"/>
  <Override PartName="/xl/worksheets/sheet513.xml" ContentType="application/vnd.openxmlformats-officedocument.spreadsheetml.worksheet+xml"/>
  <Override PartName="/xl/worksheets/sheet514.xml" ContentType="application/vnd.openxmlformats-officedocument.spreadsheetml.worksheet+xml"/>
  <Override PartName="/xl/worksheets/sheet515.xml" ContentType="application/vnd.openxmlformats-officedocument.spreadsheetml.worksheet+xml"/>
  <Override PartName="/xl/worksheets/sheet516.xml" ContentType="application/vnd.openxmlformats-officedocument.spreadsheetml.worksheet+xml"/>
  <Override PartName="/xl/worksheets/sheet517.xml" ContentType="application/vnd.openxmlformats-officedocument.spreadsheetml.worksheet+xml"/>
  <Override PartName="/xl/worksheets/sheet518.xml" ContentType="application/vnd.openxmlformats-officedocument.spreadsheetml.worksheet+xml"/>
  <Override PartName="/xl/worksheets/sheet519.xml" ContentType="application/vnd.openxmlformats-officedocument.spreadsheetml.worksheet+xml"/>
  <Override PartName="/xl/worksheets/sheet520.xml" ContentType="application/vnd.openxmlformats-officedocument.spreadsheetml.worksheet+xml"/>
  <Override PartName="/xl/worksheets/sheet521.xml" ContentType="application/vnd.openxmlformats-officedocument.spreadsheetml.worksheet+xml"/>
  <Override PartName="/xl/worksheets/sheet522.xml" ContentType="application/vnd.openxmlformats-officedocument.spreadsheetml.worksheet+xml"/>
  <Override PartName="/xl/worksheets/sheet523.xml" ContentType="application/vnd.openxmlformats-officedocument.spreadsheetml.worksheet+xml"/>
  <Override PartName="/xl/worksheets/sheet524.xml" ContentType="application/vnd.openxmlformats-officedocument.spreadsheetml.worksheet+xml"/>
  <Override PartName="/xl/worksheets/sheet525.xml" ContentType="application/vnd.openxmlformats-officedocument.spreadsheetml.worksheet+xml"/>
  <Override PartName="/xl/worksheets/sheet526.xml" ContentType="application/vnd.openxmlformats-officedocument.spreadsheetml.worksheet+xml"/>
  <Override PartName="/xl/worksheets/sheet527.xml" ContentType="application/vnd.openxmlformats-officedocument.spreadsheetml.worksheet+xml"/>
  <Override PartName="/xl/worksheets/sheet528.xml" ContentType="application/vnd.openxmlformats-officedocument.spreadsheetml.worksheet+xml"/>
  <Override PartName="/xl/worksheets/sheet529.xml" ContentType="application/vnd.openxmlformats-officedocument.spreadsheetml.worksheet+xml"/>
  <Override PartName="/xl/worksheets/sheet530.xml" ContentType="application/vnd.openxmlformats-officedocument.spreadsheetml.worksheet+xml"/>
  <Override PartName="/xl/worksheets/sheet531.xml" ContentType="application/vnd.openxmlformats-officedocument.spreadsheetml.worksheet+xml"/>
  <Override PartName="/xl/worksheets/sheet532.xml" ContentType="application/vnd.openxmlformats-officedocument.spreadsheetml.worksheet+xml"/>
  <Override PartName="/xl/worksheets/sheet533.xml" ContentType="application/vnd.openxmlformats-officedocument.spreadsheetml.worksheet+xml"/>
  <Override PartName="/xl/worksheets/sheet534.xml" ContentType="application/vnd.openxmlformats-officedocument.spreadsheetml.worksheet+xml"/>
  <Override PartName="/xl/worksheets/sheet535.xml" ContentType="application/vnd.openxmlformats-officedocument.spreadsheetml.worksheet+xml"/>
  <Override PartName="/xl/worksheets/sheet536.xml" ContentType="application/vnd.openxmlformats-officedocument.spreadsheetml.worksheet+xml"/>
  <Override PartName="/xl/worksheets/sheet537.xml" ContentType="application/vnd.openxmlformats-officedocument.spreadsheetml.worksheet+xml"/>
  <Override PartName="/xl/worksheets/sheet538.xml" ContentType="application/vnd.openxmlformats-officedocument.spreadsheetml.worksheet+xml"/>
  <Override PartName="/xl/worksheets/sheet539.xml" ContentType="application/vnd.openxmlformats-officedocument.spreadsheetml.worksheet+xml"/>
  <Override PartName="/xl/worksheets/sheet540.xml" ContentType="application/vnd.openxmlformats-officedocument.spreadsheetml.worksheet+xml"/>
  <Override PartName="/xl/worksheets/sheet541.xml" ContentType="application/vnd.openxmlformats-officedocument.spreadsheetml.worksheet+xml"/>
  <Override PartName="/xl/worksheets/sheet542.xml" ContentType="application/vnd.openxmlformats-officedocument.spreadsheetml.worksheet+xml"/>
  <Override PartName="/xl/worksheets/sheet543.xml" ContentType="application/vnd.openxmlformats-officedocument.spreadsheetml.worksheet+xml"/>
  <Override PartName="/xl/worksheets/sheet544.xml" ContentType="application/vnd.openxmlformats-officedocument.spreadsheetml.worksheet+xml"/>
  <Override PartName="/xl/worksheets/sheet545.xml" ContentType="application/vnd.openxmlformats-officedocument.spreadsheetml.worksheet+xml"/>
  <Override PartName="/xl/worksheets/sheet546.xml" ContentType="application/vnd.openxmlformats-officedocument.spreadsheetml.worksheet+xml"/>
  <Override PartName="/xl/worksheets/sheet547.xml" ContentType="application/vnd.openxmlformats-officedocument.spreadsheetml.worksheet+xml"/>
  <Override PartName="/xl/worksheets/sheet548.xml" ContentType="application/vnd.openxmlformats-officedocument.spreadsheetml.worksheet+xml"/>
  <Override PartName="/xl/worksheets/sheet549.xml" ContentType="application/vnd.openxmlformats-officedocument.spreadsheetml.worksheet+xml"/>
  <Override PartName="/xl/worksheets/sheet550.xml" ContentType="application/vnd.openxmlformats-officedocument.spreadsheetml.worksheet+xml"/>
  <Override PartName="/xl/worksheets/sheet551.xml" ContentType="application/vnd.openxmlformats-officedocument.spreadsheetml.worksheet+xml"/>
  <Override PartName="/xl/worksheets/sheet552.xml" ContentType="application/vnd.openxmlformats-officedocument.spreadsheetml.worksheet+xml"/>
  <Override PartName="/xl/worksheets/sheet553.xml" ContentType="application/vnd.openxmlformats-officedocument.spreadsheetml.worksheet+xml"/>
  <Override PartName="/xl/worksheets/sheet554.xml" ContentType="application/vnd.openxmlformats-officedocument.spreadsheetml.worksheet+xml"/>
  <Override PartName="/xl/worksheets/sheet555.xml" ContentType="application/vnd.openxmlformats-officedocument.spreadsheetml.worksheet+xml"/>
  <Override PartName="/xl/worksheets/sheet556.xml" ContentType="application/vnd.openxmlformats-officedocument.spreadsheetml.worksheet+xml"/>
  <Override PartName="/xl/worksheets/sheet557.xml" ContentType="application/vnd.openxmlformats-officedocument.spreadsheetml.worksheet+xml"/>
  <Override PartName="/xl/worksheets/sheet558.xml" ContentType="application/vnd.openxmlformats-officedocument.spreadsheetml.worksheet+xml"/>
  <Override PartName="/xl/worksheets/sheet559.xml" ContentType="application/vnd.openxmlformats-officedocument.spreadsheetml.worksheet+xml"/>
  <Override PartName="/xl/worksheets/sheet560.xml" ContentType="application/vnd.openxmlformats-officedocument.spreadsheetml.worksheet+xml"/>
  <Override PartName="/xl/worksheets/sheet561.xml" ContentType="application/vnd.openxmlformats-officedocument.spreadsheetml.worksheet+xml"/>
  <Override PartName="/xl/worksheets/sheet562.xml" ContentType="application/vnd.openxmlformats-officedocument.spreadsheetml.worksheet+xml"/>
  <Override PartName="/xl/worksheets/sheet563.xml" ContentType="application/vnd.openxmlformats-officedocument.spreadsheetml.worksheet+xml"/>
  <Override PartName="/xl/worksheets/sheet564.xml" ContentType="application/vnd.openxmlformats-officedocument.spreadsheetml.worksheet+xml"/>
  <Override PartName="/xl/worksheets/sheet565.xml" ContentType="application/vnd.openxmlformats-officedocument.spreadsheetml.worksheet+xml"/>
  <Override PartName="/xl/worksheets/sheet566.xml" ContentType="application/vnd.openxmlformats-officedocument.spreadsheetml.worksheet+xml"/>
  <Override PartName="/xl/worksheets/sheet567.xml" ContentType="application/vnd.openxmlformats-officedocument.spreadsheetml.worksheet+xml"/>
  <Override PartName="/xl/worksheets/sheet568.xml" ContentType="application/vnd.openxmlformats-officedocument.spreadsheetml.worksheet+xml"/>
  <Override PartName="/xl/worksheets/sheet569.xml" ContentType="application/vnd.openxmlformats-officedocument.spreadsheetml.worksheet+xml"/>
  <Override PartName="/xl/worksheets/sheet570.xml" ContentType="application/vnd.openxmlformats-officedocument.spreadsheetml.worksheet+xml"/>
  <Override PartName="/xl/worksheets/sheet571.xml" ContentType="application/vnd.openxmlformats-officedocument.spreadsheetml.worksheet+xml"/>
  <Override PartName="/xl/worksheets/sheet572.xml" ContentType="application/vnd.openxmlformats-officedocument.spreadsheetml.worksheet+xml"/>
  <Override PartName="/xl/worksheets/sheet573.xml" ContentType="application/vnd.openxmlformats-officedocument.spreadsheetml.worksheet+xml"/>
  <Override PartName="/xl/worksheets/sheet574.xml" ContentType="application/vnd.openxmlformats-officedocument.spreadsheetml.worksheet+xml"/>
  <Override PartName="/xl/worksheets/sheet575.xml" ContentType="application/vnd.openxmlformats-officedocument.spreadsheetml.worksheet+xml"/>
  <Override PartName="/xl/worksheets/sheet576.xml" ContentType="application/vnd.openxmlformats-officedocument.spreadsheetml.worksheet+xml"/>
  <Override PartName="/xl/worksheets/sheet577.xml" ContentType="application/vnd.openxmlformats-officedocument.spreadsheetml.worksheet+xml"/>
  <Override PartName="/xl/worksheets/sheet578.xml" ContentType="application/vnd.openxmlformats-officedocument.spreadsheetml.worksheet+xml"/>
  <Override PartName="/xl/worksheets/sheet579.xml" ContentType="application/vnd.openxmlformats-officedocument.spreadsheetml.worksheet+xml"/>
  <Override PartName="/xl/worksheets/sheet580.xml" ContentType="application/vnd.openxmlformats-officedocument.spreadsheetml.worksheet+xml"/>
  <Override PartName="/xl/worksheets/sheet581.xml" ContentType="application/vnd.openxmlformats-officedocument.spreadsheetml.worksheet+xml"/>
  <Override PartName="/xl/worksheets/sheet582.xml" ContentType="application/vnd.openxmlformats-officedocument.spreadsheetml.worksheet+xml"/>
  <Override PartName="/xl/worksheets/sheet583.xml" ContentType="application/vnd.openxmlformats-officedocument.spreadsheetml.worksheet+xml"/>
  <Override PartName="/xl/worksheets/sheet584.xml" ContentType="application/vnd.openxmlformats-officedocument.spreadsheetml.worksheet+xml"/>
  <Override PartName="/xl/worksheets/sheet585.xml" ContentType="application/vnd.openxmlformats-officedocument.spreadsheetml.worksheet+xml"/>
  <Override PartName="/xl/worksheets/sheet586.xml" ContentType="application/vnd.openxmlformats-officedocument.spreadsheetml.worksheet+xml"/>
  <Override PartName="/xl/worksheets/sheet587.xml" ContentType="application/vnd.openxmlformats-officedocument.spreadsheetml.worksheet+xml"/>
  <Override PartName="/xl/worksheets/sheet588.xml" ContentType="application/vnd.openxmlformats-officedocument.spreadsheetml.worksheet+xml"/>
  <Override PartName="/xl/worksheets/sheet589.xml" ContentType="application/vnd.openxmlformats-officedocument.spreadsheetml.worksheet+xml"/>
  <Override PartName="/xl/worksheets/sheet590.xml" ContentType="application/vnd.openxmlformats-officedocument.spreadsheetml.worksheet+xml"/>
  <Override PartName="/xl/worksheets/sheet591.xml" ContentType="application/vnd.openxmlformats-officedocument.spreadsheetml.worksheet+xml"/>
  <Override PartName="/xl/worksheets/sheet592.xml" ContentType="application/vnd.openxmlformats-officedocument.spreadsheetml.worksheet+xml"/>
  <Override PartName="/xl/worksheets/sheet593.xml" ContentType="application/vnd.openxmlformats-officedocument.spreadsheetml.worksheet+xml"/>
  <Override PartName="/xl/worksheets/sheet594.xml" ContentType="application/vnd.openxmlformats-officedocument.spreadsheetml.worksheet+xml"/>
  <Override PartName="/xl/worksheets/sheet595.xml" ContentType="application/vnd.openxmlformats-officedocument.spreadsheetml.worksheet+xml"/>
  <Override PartName="/xl/worksheets/sheet596.xml" ContentType="application/vnd.openxmlformats-officedocument.spreadsheetml.worksheet+xml"/>
  <Override PartName="/xl/worksheets/sheet597.xml" ContentType="application/vnd.openxmlformats-officedocument.spreadsheetml.worksheet+xml"/>
  <Override PartName="/xl/worksheets/sheet598.xml" ContentType="application/vnd.openxmlformats-officedocument.spreadsheetml.worksheet+xml"/>
  <Override PartName="/xl/worksheets/sheet599.xml" ContentType="application/vnd.openxmlformats-officedocument.spreadsheetml.worksheet+xml"/>
  <Override PartName="/xl/worksheets/sheet600.xml" ContentType="application/vnd.openxmlformats-officedocument.spreadsheetml.worksheet+xml"/>
  <Override PartName="/xl/worksheets/sheet601.xml" ContentType="application/vnd.openxmlformats-officedocument.spreadsheetml.worksheet+xml"/>
  <Override PartName="/xl/worksheets/sheet602.xml" ContentType="application/vnd.openxmlformats-officedocument.spreadsheetml.worksheet+xml"/>
  <Override PartName="/xl/worksheets/sheet603.xml" ContentType="application/vnd.openxmlformats-officedocument.spreadsheetml.worksheet+xml"/>
  <Override PartName="/xl/worksheets/sheet604.xml" ContentType="application/vnd.openxmlformats-officedocument.spreadsheetml.worksheet+xml"/>
  <Override PartName="/xl/worksheets/sheet605.xml" ContentType="application/vnd.openxmlformats-officedocument.spreadsheetml.worksheet+xml"/>
  <Override PartName="/xl/worksheets/sheet606.xml" ContentType="application/vnd.openxmlformats-officedocument.spreadsheetml.worksheet+xml"/>
  <Override PartName="/xl/worksheets/sheet607.xml" ContentType="application/vnd.openxmlformats-officedocument.spreadsheetml.worksheet+xml"/>
  <Override PartName="/xl/worksheets/sheet608.xml" ContentType="application/vnd.openxmlformats-officedocument.spreadsheetml.worksheet+xml"/>
  <Override PartName="/xl/worksheets/sheet609.xml" ContentType="application/vnd.openxmlformats-officedocument.spreadsheetml.worksheet+xml"/>
  <Override PartName="/xl/worksheets/sheet610.xml" ContentType="application/vnd.openxmlformats-officedocument.spreadsheetml.worksheet+xml"/>
  <Override PartName="/xl/worksheets/sheet611.xml" ContentType="application/vnd.openxmlformats-officedocument.spreadsheetml.worksheet+xml"/>
  <Override PartName="/xl/worksheets/sheet612.xml" ContentType="application/vnd.openxmlformats-officedocument.spreadsheetml.worksheet+xml"/>
  <Override PartName="/xl/worksheets/sheet6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740" tabRatio="921" firstSheet="600" activeTab="600"/>
  </bookViews>
  <sheets>
    <sheet name="Kangatang" sheetId="9" state="veryHidden" r:id="rId1"/>
    <sheet name="Kangatang_2" sheetId="10" state="veryHidden" r:id="rId2"/>
    <sheet name="Kangatang_3" sheetId="11" state="veryHidden" r:id="rId3"/>
    <sheet name="Kangatang_4" sheetId="13" state="veryHidden" r:id="rId4"/>
    <sheet name="Kangatang_5" sheetId="14" state="veryHidden" r:id="rId5"/>
    <sheet name="Kangatang_6" sheetId="15" state="veryHidden" r:id="rId6"/>
    <sheet name="Kangatang_7" sheetId="16" state="veryHidden" r:id="rId7"/>
    <sheet name="Kangatang_8" sheetId="18" state="veryHidden" r:id="rId8"/>
    <sheet name="Kangatang_9" sheetId="19" state="veryHidden" r:id="rId9"/>
    <sheet name="Kangatang_10" sheetId="20" state="veryHidden" r:id="rId10"/>
    <sheet name="Kangatang_11" sheetId="22" state="veryHidden" r:id="rId11"/>
    <sheet name="Kangatang_12" sheetId="24" state="veryHidden" r:id="rId12"/>
    <sheet name="Kangatang_13" sheetId="26" state="veryHidden" r:id="rId13"/>
    <sheet name="Kangatang_14" sheetId="28" state="veryHidden" r:id="rId14"/>
    <sheet name="Kangatang_15" sheetId="30" state="veryHidden" r:id="rId15"/>
    <sheet name="Kangatang_16" sheetId="31" state="veryHidden" r:id="rId16"/>
    <sheet name="Kangatang_17" sheetId="33" state="veryHidden" r:id="rId17"/>
    <sheet name="Kangatang_18" sheetId="34" state="veryHidden" r:id="rId18"/>
    <sheet name="Kangatang_19" sheetId="35" state="veryHidden" r:id="rId19"/>
    <sheet name="Kangatang_20" sheetId="36" state="veryHidden" r:id="rId20"/>
    <sheet name="Kangatang_21" sheetId="37" state="veryHidden" r:id="rId21"/>
    <sheet name="Kangatang_22" sheetId="39" state="veryHidden" r:id="rId22"/>
    <sheet name="Kangatang_23" sheetId="40" state="veryHidden" r:id="rId23"/>
    <sheet name="Kangatang_24" sheetId="41" state="veryHidden" r:id="rId24"/>
    <sheet name="Kangatang_25" sheetId="42" state="veryHidden" r:id="rId25"/>
    <sheet name="Kangatang_26" sheetId="44" state="veryHidden" r:id="rId26"/>
    <sheet name="Kangatang_27" sheetId="45" state="veryHidden" r:id="rId27"/>
    <sheet name="Kangatang_28" sheetId="46" state="veryHidden" r:id="rId28"/>
    <sheet name="Kangatang_29" sheetId="47" state="veryHidden" r:id="rId29"/>
    <sheet name="Kangatang_30" sheetId="48" state="veryHidden" r:id="rId30"/>
    <sheet name="Kangatang_31" sheetId="49" state="veryHidden" r:id="rId31"/>
    <sheet name="Kangatang_32" sheetId="50" state="veryHidden" r:id="rId32"/>
    <sheet name="Kangatang_33" sheetId="51" state="veryHidden" r:id="rId33"/>
    <sheet name="Kangatang_34" sheetId="53" state="veryHidden" r:id="rId34"/>
    <sheet name="Kangatang_35" sheetId="54" state="veryHidden" r:id="rId35"/>
    <sheet name="Kangatang_36" sheetId="55" state="veryHidden" r:id="rId36"/>
    <sheet name="Kangatang_37" sheetId="56" state="veryHidden" r:id="rId37"/>
    <sheet name="Kangatang_38" sheetId="57" state="veryHidden" r:id="rId38"/>
    <sheet name="Kangatang_39" sheetId="58" state="veryHidden" r:id="rId39"/>
    <sheet name="Kangatang_40" sheetId="59" state="veryHidden" r:id="rId40"/>
    <sheet name="Kangatang_41" sheetId="60" state="veryHidden" r:id="rId41"/>
    <sheet name="Kangatang_42" sheetId="61" state="veryHidden" r:id="rId42"/>
    <sheet name="Kangatang_43" sheetId="62" state="veryHidden" r:id="rId43"/>
    <sheet name="Kangatang_44" sheetId="63" state="veryHidden" r:id="rId44"/>
    <sheet name="Kangatang_45" sheetId="64" state="veryHidden" r:id="rId45"/>
    <sheet name="Kangatang_46" sheetId="65" state="veryHidden" r:id="rId46"/>
    <sheet name="Kangatang_47" sheetId="66" state="veryHidden" r:id="rId47"/>
    <sheet name="Kangatang_48" sheetId="68" state="veryHidden" r:id="rId48"/>
    <sheet name="Kangatang_49" sheetId="69" state="veryHidden" r:id="rId49"/>
    <sheet name="Kangatang_50" sheetId="70" state="veryHidden" r:id="rId50"/>
    <sheet name="Kangatang_51" sheetId="71" state="veryHidden" r:id="rId51"/>
    <sheet name="Kangatang_52" sheetId="72" state="veryHidden" r:id="rId52"/>
    <sheet name="Kangatang_53" sheetId="73" state="veryHidden" r:id="rId53"/>
    <sheet name="Kangatang_54" sheetId="74" state="veryHidden" r:id="rId54"/>
    <sheet name="Kangatang_55" sheetId="75" state="veryHidden" r:id="rId55"/>
    <sheet name="Kangatang_56" sheetId="76" state="veryHidden" r:id="rId56"/>
    <sheet name="Kangatang_57" sheetId="77" state="veryHidden" r:id="rId57"/>
    <sheet name="Kangatang_58" sheetId="78" state="veryHidden" r:id="rId58"/>
    <sheet name="Kangatang_59" sheetId="79" state="veryHidden" r:id="rId59"/>
    <sheet name="Kangatang_60" sheetId="80" state="veryHidden" r:id="rId60"/>
    <sheet name="Kangatang_61" sheetId="81" state="veryHidden" r:id="rId61"/>
    <sheet name="Kangatang_62" sheetId="82" state="veryHidden" r:id="rId62"/>
    <sheet name="Kangatang_63" sheetId="83" state="veryHidden" r:id="rId63"/>
    <sheet name="Kangatang_64" sheetId="84" state="veryHidden" r:id="rId64"/>
    <sheet name="Kangatang_65" sheetId="85" state="veryHidden" r:id="rId65"/>
    <sheet name="Kangatang_66" sheetId="86" state="veryHidden" r:id="rId66"/>
    <sheet name="Kangatang_67" sheetId="87" state="veryHidden" r:id="rId67"/>
    <sheet name="Kangatang_68" sheetId="88" state="veryHidden" r:id="rId68"/>
    <sheet name="Kangatang_69" sheetId="89" state="veryHidden" r:id="rId69"/>
    <sheet name="Kangatang_70" sheetId="90" state="veryHidden" r:id="rId70"/>
    <sheet name="Kangatang_71" sheetId="91" state="veryHidden" r:id="rId71"/>
    <sheet name="Kangatang_72" sheetId="92" state="veryHidden" r:id="rId72"/>
    <sheet name="Kangatang_73" sheetId="93" state="veryHidden" r:id="rId73"/>
    <sheet name="Kangatang_74" sheetId="94" state="veryHidden" r:id="rId74"/>
    <sheet name="Kangatang_75" sheetId="95" state="veryHidden" r:id="rId75"/>
    <sheet name="Kangatang_76" sheetId="96" state="veryHidden" r:id="rId76"/>
    <sheet name="Kangatang_77" sheetId="97" state="veryHidden" r:id="rId77"/>
    <sheet name="Kangatang_78" sheetId="98" state="veryHidden" r:id="rId78"/>
    <sheet name="Kangatang_79" sheetId="99" state="veryHidden" r:id="rId79"/>
    <sheet name="Kangatang_80" sheetId="100" state="veryHidden" r:id="rId80"/>
    <sheet name="Kangatang_81" sheetId="101" state="veryHidden" r:id="rId81"/>
    <sheet name="Kangatang_82" sheetId="102" state="veryHidden" r:id="rId82"/>
    <sheet name="Kangatang_83" sheetId="103" state="veryHidden" r:id="rId83"/>
    <sheet name="Kangatang_84" sheetId="104" state="veryHidden" r:id="rId84"/>
    <sheet name="Kangatang_85" sheetId="105" state="veryHidden" r:id="rId85"/>
    <sheet name="Kangatang_86" sheetId="106" state="veryHidden" r:id="rId86"/>
    <sheet name="Kangatang_87" sheetId="107" state="veryHidden" r:id="rId87"/>
    <sheet name="Kangatang_88" sheetId="108" state="veryHidden" r:id="rId88"/>
    <sheet name="Kangatang_89" sheetId="109" state="veryHidden" r:id="rId89"/>
    <sheet name="Kangatang_90" sheetId="110" state="veryHidden" r:id="rId90"/>
    <sheet name="Kangatang_91" sheetId="111" state="veryHidden" r:id="rId91"/>
    <sheet name="Kangatang_92" sheetId="113" state="veryHidden" r:id="rId92"/>
    <sheet name="Kangatang_93" sheetId="114" state="veryHidden" r:id="rId93"/>
    <sheet name="Kangatang_94" sheetId="115" state="veryHidden" r:id="rId94"/>
    <sheet name="Kangatang_95" sheetId="116" state="veryHidden" r:id="rId95"/>
    <sheet name="Kangatang_96" sheetId="117" state="veryHidden" r:id="rId96"/>
    <sheet name="Kangatang_97" sheetId="118" state="veryHidden" r:id="rId97"/>
    <sheet name="Kangatang_98" sheetId="119" state="veryHidden" r:id="rId98"/>
    <sheet name="Kangatang_99" sheetId="120" state="veryHidden" r:id="rId99"/>
    <sheet name="Kangatang_100" sheetId="121" state="veryHidden" r:id="rId100"/>
    <sheet name="Kangatang_101" sheetId="122" state="veryHidden" r:id="rId101"/>
    <sheet name="Kangatang_102" sheetId="123" state="veryHidden" r:id="rId102"/>
    <sheet name="Kangatang_103" sheetId="124" state="veryHidden" r:id="rId103"/>
    <sheet name="Kangatang_104" sheetId="125" state="veryHidden" r:id="rId104"/>
    <sheet name="Kangatang_105" sheetId="126" state="veryHidden" r:id="rId105"/>
    <sheet name="Kangatang_106" sheetId="127" state="veryHidden" r:id="rId106"/>
    <sheet name="Kangatang_107" sheetId="128" state="veryHidden" r:id="rId107"/>
    <sheet name="Kangatang_108" sheetId="129" state="veryHidden" r:id="rId108"/>
    <sheet name="Kangatang_109" sheetId="130" state="veryHidden" r:id="rId109"/>
    <sheet name="Kangatang_110" sheetId="131" state="veryHidden" r:id="rId110"/>
    <sheet name="Kangatang_111" sheetId="132" state="veryHidden" r:id="rId111"/>
    <sheet name="Kangatang_112" sheetId="133" state="veryHidden" r:id="rId112"/>
    <sheet name="Kangatang_113" sheetId="134" state="veryHidden" r:id="rId113"/>
    <sheet name="Kangatang_114" sheetId="135" state="veryHidden" r:id="rId114"/>
    <sheet name="Kangatang_115" sheetId="136" state="veryHidden" r:id="rId115"/>
    <sheet name="Kangatang_116" sheetId="137" state="veryHidden" r:id="rId116"/>
    <sheet name="Kangatang_117" sheetId="138" state="veryHidden" r:id="rId117"/>
    <sheet name="Kangatang_118" sheetId="139" state="veryHidden" r:id="rId118"/>
    <sheet name="Kangatang_119" sheetId="140" state="veryHidden" r:id="rId119"/>
    <sheet name="Kangatang_120" sheetId="141" state="veryHidden" r:id="rId120"/>
    <sheet name="Kangatang_121" sheetId="142" state="veryHidden" r:id="rId121"/>
    <sheet name="Kangatang_122" sheetId="143" state="veryHidden" r:id="rId122"/>
    <sheet name="Kangatang_123" sheetId="144" state="veryHidden" r:id="rId123"/>
    <sheet name="Kangatang_124" sheetId="145" state="veryHidden" r:id="rId124"/>
    <sheet name="Kangatang_125" sheetId="146" state="veryHidden" r:id="rId125"/>
    <sheet name="Kangatang_126" sheetId="147" state="veryHidden" r:id="rId126"/>
    <sheet name="Kangatang_127" sheetId="148" state="veryHidden" r:id="rId127"/>
    <sheet name="Kangatang_128" sheetId="149" state="veryHidden" r:id="rId128"/>
    <sheet name="Kangatang_129" sheetId="150" state="veryHidden" r:id="rId129"/>
    <sheet name="Kangatang_130" sheetId="151" state="veryHidden" r:id="rId130"/>
    <sheet name="Kangatang_131" sheetId="152" state="veryHidden" r:id="rId131"/>
    <sheet name="Kangatang_132" sheetId="153" state="veryHidden" r:id="rId132"/>
    <sheet name="Kangatang_133" sheetId="154" state="veryHidden" r:id="rId133"/>
    <sheet name="Kangatang_134" sheetId="155" state="veryHidden" r:id="rId134"/>
    <sheet name="Kangatang_135" sheetId="156" state="veryHidden" r:id="rId135"/>
    <sheet name="Kangatang_136" sheetId="157" state="veryHidden" r:id="rId136"/>
    <sheet name="Kangatang_137" sheetId="158" state="veryHidden" r:id="rId137"/>
    <sheet name="Kangatang_138" sheetId="159" state="veryHidden" r:id="rId138"/>
    <sheet name="Kangatang_139" sheetId="160" state="veryHidden" r:id="rId139"/>
    <sheet name="Kangatang_140" sheetId="161" state="veryHidden" r:id="rId140"/>
    <sheet name="Kangatang_141" sheetId="162" state="veryHidden" r:id="rId141"/>
    <sheet name="Kangatang_142" sheetId="163" state="veryHidden" r:id="rId142"/>
    <sheet name="Kangatang_143" sheetId="164" state="veryHidden" r:id="rId143"/>
    <sheet name="Kangatang_144" sheetId="165" state="veryHidden" r:id="rId144"/>
    <sheet name="Kangatang_145" sheetId="166" state="veryHidden" r:id="rId145"/>
    <sheet name="Kangatang_146" sheetId="167" state="veryHidden" r:id="rId146"/>
    <sheet name="Kangatang_147" sheetId="168" state="veryHidden" r:id="rId147"/>
    <sheet name="Kangatang_148" sheetId="169" state="veryHidden" r:id="rId148"/>
    <sheet name="Kangatang_149" sheetId="170" state="veryHidden" r:id="rId149"/>
    <sheet name="Kangatang_150" sheetId="171" state="veryHidden" r:id="rId150"/>
    <sheet name="Kangatang_151" sheetId="172" state="veryHidden" r:id="rId151"/>
    <sheet name="Kangatang_152" sheetId="173" state="veryHidden" r:id="rId152"/>
    <sheet name="Kangatang_153" sheetId="174" state="veryHidden" r:id="rId153"/>
    <sheet name="Kangatang_154" sheetId="175" state="veryHidden" r:id="rId154"/>
    <sheet name="Kangatang_155" sheetId="176" state="veryHidden" r:id="rId155"/>
    <sheet name="Kangatang_156" sheetId="177" state="veryHidden" r:id="rId156"/>
    <sheet name="Kangatang_157" sheetId="178" state="veryHidden" r:id="rId157"/>
    <sheet name="Kangatang_158" sheetId="179" state="veryHidden" r:id="rId158"/>
    <sheet name="Kangatang_159" sheetId="180" state="veryHidden" r:id="rId159"/>
    <sheet name="Kangatang_160" sheetId="181" state="veryHidden" r:id="rId160"/>
    <sheet name="Kangatang_161" sheetId="182" state="veryHidden" r:id="rId161"/>
    <sheet name="Kangatang_162" sheetId="183" state="veryHidden" r:id="rId162"/>
    <sheet name="Kangatang_163" sheetId="184" state="veryHidden" r:id="rId163"/>
    <sheet name="Kangatang_164" sheetId="185" state="veryHidden" r:id="rId164"/>
    <sheet name="Kangatang_165" sheetId="186" state="veryHidden" r:id="rId165"/>
    <sheet name="Kangatang_166" sheetId="187" state="veryHidden" r:id="rId166"/>
    <sheet name="Kangatang_167" sheetId="188" state="veryHidden" r:id="rId167"/>
    <sheet name="Kangatang_168" sheetId="189" state="veryHidden" r:id="rId168"/>
    <sheet name="Kangatang_169" sheetId="190" state="veryHidden" r:id="rId169"/>
    <sheet name="Kangatang_170" sheetId="191" state="veryHidden" r:id="rId170"/>
    <sheet name="Kangatang_171" sheetId="192" state="veryHidden" r:id="rId171"/>
    <sheet name="Kangatang_172" sheetId="193" state="veryHidden" r:id="rId172"/>
    <sheet name="Kangatang_173" sheetId="194" state="veryHidden" r:id="rId173"/>
    <sheet name="Kangatang_174" sheetId="195" state="veryHidden" r:id="rId174"/>
    <sheet name="Kangatang_175" sheetId="196" state="veryHidden" r:id="rId175"/>
    <sheet name="Kangatang_176" sheetId="197" state="veryHidden" r:id="rId176"/>
    <sheet name="Kangatang_177" sheetId="198" state="veryHidden" r:id="rId177"/>
    <sheet name="Kangatang_178" sheetId="199" state="veryHidden" r:id="rId178"/>
    <sheet name="Kangatang_179" sheetId="200" state="veryHidden" r:id="rId179"/>
    <sheet name="Kangatang_180" sheetId="201" state="veryHidden" r:id="rId180"/>
    <sheet name="Kangatang_181" sheetId="202" state="veryHidden" r:id="rId181"/>
    <sheet name="Kangatang_182" sheetId="203" state="veryHidden" r:id="rId182"/>
    <sheet name="Kangatang_183" sheetId="204" state="veryHidden" r:id="rId183"/>
    <sheet name="Kangatang_184" sheetId="205" state="veryHidden" r:id="rId184"/>
    <sheet name="Kangatang_185" sheetId="206" state="veryHidden" r:id="rId185"/>
    <sheet name="Kangatang_186" sheetId="207" state="veryHidden" r:id="rId186"/>
    <sheet name="Kangatang_187" sheetId="208" state="veryHidden" r:id="rId187"/>
    <sheet name="Kangatang_188" sheetId="209" state="veryHidden" r:id="rId188"/>
    <sheet name="Kangatang_189" sheetId="210" state="veryHidden" r:id="rId189"/>
    <sheet name="Kangatang_190" sheetId="211" state="veryHidden" r:id="rId190"/>
    <sheet name="Kangatang_191" sheetId="212" state="veryHidden" r:id="rId191"/>
    <sheet name="Kangatang_192" sheetId="213" state="veryHidden" r:id="rId192"/>
    <sheet name="Kangatang_193" sheetId="214" state="veryHidden" r:id="rId193"/>
    <sheet name="Kangatang_194" sheetId="215" state="veryHidden" r:id="rId194"/>
    <sheet name="Kangatang_195" sheetId="216" state="veryHidden" r:id="rId195"/>
    <sheet name="Kangatang_196" sheetId="217" state="veryHidden" r:id="rId196"/>
    <sheet name="Kangatang_197" sheetId="218" state="veryHidden" r:id="rId197"/>
    <sheet name="Kangatang_198" sheetId="219" state="veryHidden" r:id="rId198"/>
    <sheet name="Kangatang_199" sheetId="220" state="veryHidden" r:id="rId199"/>
    <sheet name="Kangatang_200" sheetId="221" state="veryHidden" r:id="rId200"/>
    <sheet name="Kangatang_201" sheetId="222" state="veryHidden" r:id="rId201"/>
    <sheet name="Kangatang_202" sheetId="223" state="veryHidden" r:id="rId202"/>
    <sheet name="Kangatang_203" sheetId="224" state="veryHidden" r:id="rId203"/>
    <sheet name="Kangatang_204" sheetId="225" state="veryHidden" r:id="rId204"/>
    <sheet name="Kangatang_205" sheetId="226" state="veryHidden" r:id="rId205"/>
    <sheet name="Kangatang_206" sheetId="227" state="veryHidden" r:id="rId206"/>
    <sheet name="Kangatang_207" sheetId="228" state="veryHidden" r:id="rId207"/>
    <sheet name="Kangatang_208" sheetId="229" state="veryHidden" r:id="rId208"/>
    <sheet name="Kangatang_209" sheetId="230" state="veryHidden" r:id="rId209"/>
    <sheet name="Kangatang_210" sheetId="231" state="veryHidden" r:id="rId210"/>
    <sheet name="Kangatang_211" sheetId="235" state="veryHidden" r:id="rId211"/>
    <sheet name="Kangatang_212" sheetId="236" state="veryHidden" r:id="rId212"/>
    <sheet name="Kangatang_213" sheetId="237" state="veryHidden" r:id="rId213"/>
    <sheet name="Kangatang_214" sheetId="238" state="veryHidden" r:id="rId214"/>
    <sheet name="Kangatang_215" sheetId="239" state="veryHidden" r:id="rId215"/>
    <sheet name="Kangatang_216" sheetId="240" state="veryHidden" r:id="rId216"/>
    <sheet name="Kangatang_217" sheetId="241" state="veryHidden" r:id="rId217"/>
    <sheet name="Kangatang_218" sheetId="242" state="veryHidden" r:id="rId218"/>
    <sheet name="Kangatang_219" sheetId="243" state="veryHidden" r:id="rId219"/>
    <sheet name="Kangatang_220" sheetId="244" state="veryHidden" r:id="rId220"/>
    <sheet name="Kangatang_221" sheetId="245" state="veryHidden" r:id="rId221"/>
    <sheet name="Kangatang_222" sheetId="246" state="veryHidden" r:id="rId222"/>
    <sheet name="Kangatang_223" sheetId="247" state="veryHidden" r:id="rId223"/>
    <sheet name="Kangatang_224" sheetId="248" state="veryHidden" r:id="rId224"/>
    <sheet name="Kangatang_225" sheetId="249" state="veryHidden" r:id="rId225"/>
    <sheet name="Kangatang_226" sheetId="250" state="veryHidden" r:id="rId226"/>
    <sheet name="Kangatang_227" sheetId="251" state="veryHidden" r:id="rId227"/>
    <sheet name="Kangatang_228" sheetId="252" state="veryHidden" r:id="rId228"/>
    <sheet name="Kangatang_229" sheetId="253" state="veryHidden" r:id="rId229"/>
    <sheet name="Kangatang_230" sheetId="254" state="veryHidden" r:id="rId230"/>
    <sheet name="Kangatang_231" sheetId="255" state="veryHidden" r:id="rId231"/>
    <sheet name="Kangatang_232" sheetId="256" state="veryHidden" r:id="rId232"/>
    <sheet name="Kangatang_233" sheetId="257" state="veryHidden" r:id="rId233"/>
    <sheet name="Kangatang_234" sheetId="258" state="veryHidden" r:id="rId234"/>
    <sheet name="Kangatang_235" sheetId="259" state="veryHidden" r:id="rId235"/>
    <sheet name="Kangatang_236" sheetId="260" state="veryHidden" r:id="rId236"/>
    <sheet name="Kangatang_237" sheetId="261" state="veryHidden" r:id="rId237"/>
    <sheet name="Kangatang_238" sheetId="262" state="veryHidden" r:id="rId238"/>
    <sheet name="Kangatang_239" sheetId="264" state="veryHidden" r:id="rId239"/>
    <sheet name="Kangatang_240" sheetId="265" state="veryHidden" r:id="rId240"/>
    <sheet name="Kangatang_241" sheetId="266" state="veryHidden" r:id="rId241"/>
    <sheet name="Kangatang_242" sheetId="267" state="veryHidden" r:id="rId242"/>
    <sheet name="Kangatang_243" sheetId="268" state="veryHidden" r:id="rId243"/>
    <sheet name="Kangatang_244" sheetId="269" state="veryHidden" r:id="rId244"/>
    <sheet name="Kangatang_245" sheetId="270" state="veryHidden" r:id="rId245"/>
    <sheet name="Kangatang_246" sheetId="271" state="veryHidden" r:id="rId246"/>
    <sheet name="Kangatang_247" sheetId="272" state="veryHidden" r:id="rId247"/>
    <sheet name="Kangatang_248" sheetId="273" state="veryHidden" r:id="rId248"/>
    <sheet name="Kangatang_249" sheetId="274" state="veryHidden" r:id="rId249"/>
    <sheet name="Kangatang_250" sheetId="275" state="veryHidden" r:id="rId250"/>
    <sheet name="Kangatang_251" sheetId="276" state="veryHidden" r:id="rId251"/>
    <sheet name="Kangatang_252" sheetId="277" state="veryHidden" r:id="rId252"/>
    <sheet name="Kangatang_253" sheetId="278" state="veryHidden" r:id="rId253"/>
    <sheet name="Kangatang_254" sheetId="279" state="veryHidden" r:id="rId254"/>
    <sheet name="Kangatang_255" sheetId="280" state="veryHidden" r:id="rId255"/>
    <sheet name="Kangatang_256" sheetId="281" state="veryHidden" r:id="rId256"/>
    <sheet name="Kangatang_257" sheetId="282" state="veryHidden" r:id="rId257"/>
    <sheet name="Kangatang_258" sheetId="283" state="veryHidden" r:id="rId258"/>
    <sheet name="Kangatang_259" sheetId="284" state="veryHidden" r:id="rId259"/>
    <sheet name="Kangatang_260" sheetId="285" state="veryHidden" r:id="rId260"/>
    <sheet name="Kangatang_261" sheetId="286" state="veryHidden" r:id="rId261"/>
    <sheet name="Kangatang_262" sheetId="287" state="veryHidden" r:id="rId262"/>
    <sheet name="Kangatang_263" sheetId="288" state="veryHidden" r:id="rId263"/>
    <sheet name="Kangatang_264" sheetId="289" state="veryHidden" r:id="rId264"/>
    <sheet name="Kangatang_265" sheetId="290" state="veryHidden" r:id="rId265"/>
    <sheet name="Kangatang_266" sheetId="291" state="veryHidden" r:id="rId266"/>
    <sheet name="Kangatang_267" sheetId="292" state="veryHidden" r:id="rId267"/>
    <sheet name="Kangatang_268" sheetId="293" state="veryHidden" r:id="rId268"/>
    <sheet name="Kangatang_269" sheetId="296" state="veryHidden" r:id="rId269"/>
    <sheet name="Kangatang_270" sheetId="297" state="veryHidden" r:id="rId270"/>
    <sheet name="Kangatang_271" sheetId="298" state="veryHidden" r:id="rId271"/>
    <sheet name="Kangatang_272" sheetId="299" state="veryHidden" r:id="rId272"/>
    <sheet name="Kangatang_273" sheetId="300" state="veryHidden" r:id="rId273"/>
    <sheet name="Kangatang_274" sheetId="301" state="veryHidden" r:id="rId274"/>
    <sheet name="Kangatang_275" sheetId="302" state="veryHidden" r:id="rId275"/>
    <sheet name="Kangatang_276" sheetId="303" state="veryHidden" r:id="rId276"/>
    <sheet name="Kangatang_277" sheetId="304" state="veryHidden" r:id="rId277"/>
    <sheet name="Kangatang_278" sheetId="305" state="veryHidden" r:id="rId278"/>
    <sheet name="Kangatang_279" sheetId="306" state="veryHidden" r:id="rId279"/>
    <sheet name="Kangatang_280" sheetId="307" state="veryHidden" r:id="rId280"/>
    <sheet name="Kangatang_281" sheetId="308" state="veryHidden" r:id="rId281"/>
    <sheet name="Kangatang_282" sheetId="309" state="veryHidden" r:id="rId282"/>
    <sheet name="Kangatang_283" sheetId="310" state="veryHidden" r:id="rId283"/>
    <sheet name="Kangatang_284" sheetId="311" state="veryHidden" r:id="rId284"/>
    <sheet name="Kangatang_285" sheetId="312" state="veryHidden" r:id="rId285"/>
    <sheet name="Kangatang_286" sheetId="313" state="veryHidden" r:id="rId286"/>
    <sheet name="Kangatang_287" sheetId="314" state="veryHidden" r:id="rId287"/>
    <sheet name="Kangatang_288" sheetId="315" state="veryHidden" r:id="rId288"/>
    <sheet name="Kangatang_289" sheetId="316" state="veryHidden" r:id="rId289"/>
    <sheet name="Kangatang_290" sheetId="317" state="veryHidden" r:id="rId290"/>
    <sheet name="Kangatang_291" sheetId="318" state="veryHidden" r:id="rId291"/>
    <sheet name="Kangatang_292" sheetId="319" state="veryHidden" r:id="rId292"/>
    <sheet name="Kangatang_293" sheetId="320" state="veryHidden" r:id="rId293"/>
    <sheet name="Kangatang_294" sheetId="321" state="veryHidden" r:id="rId294"/>
    <sheet name="Kangatang_295" sheetId="322" state="veryHidden" r:id="rId295"/>
    <sheet name="Kangatang_296" sheetId="323" state="veryHidden" r:id="rId296"/>
    <sheet name="Kangatang_297" sheetId="324" state="veryHidden" r:id="rId297"/>
    <sheet name="Kangatang_298" sheetId="325" state="veryHidden" r:id="rId298"/>
    <sheet name="Kangatang_299" sheetId="326" state="veryHidden" r:id="rId299"/>
    <sheet name="Kangatang_300" sheetId="327" state="veryHidden" r:id="rId300"/>
    <sheet name="Kangatang_301" sheetId="328" state="veryHidden" r:id="rId301"/>
    <sheet name="Kangatang_302" sheetId="329" state="veryHidden" r:id="rId302"/>
    <sheet name="Kangatang_303" sheetId="330" state="veryHidden" r:id="rId303"/>
    <sheet name="Kangatang_304" sheetId="331" state="veryHidden" r:id="rId304"/>
    <sheet name="Kangatang_305" sheetId="332" state="veryHidden" r:id="rId305"/>
    <sheet name="Kangatang_306" sheetId="333" state="veryHidden" r:id="rId306"/>
    <sheet name="Kangatang_307" sheetId="334" state="veryHidden" r:id="rId307"/>
    <sheet name="Kangatang_308" sheetId="335" state="veryHidden" r:id="rId308"/>
    <sheet name="Kangatang_309" sheetId="336" state="veryHidden" r:id="rId309"/>
    <sheet name="Kangatang_310" sheetId="337" state="veryHidden" r:id="rId310"/>
    <sheet name="Kangatang_311" sheetId="338" state="veryHidden" r:id="rId311"/>
    <sheet name="Kangatang_312" sheetId="339" state="veryHidden" r:id="rId312"/>
    <sheet name="Kangatang_313" sheetId="340" state="veryHidden" r:id="rId313"/>
    <sheet name="Kangatang_314" sheetId="341" state="veryHidden" r:id="rId314"/>
    <sheet name="Kangatang_315" sheetId="342" state="veryHidden" r:id="rId315"/>
    <sheet name="Kangatang_316" sheetId="343" state="veryHidden" r:id="rId316"/>
    <sheet name="Kangatang_317" sheetId="344" state="veryHidden" r:id="rId317"/>
    <sheet name="Kangatang_318" sheetId="345" state="veryHidden" r:id="rId318"/>
    <sheet name="Kangatang_319" sheetId="346" state="veryHidden" r:id="rId319"/>
    <sheet name="Kangatang_320" sheetId="347" state="veryHidden" r:id="rId320"/>
    <sheet name="Kangatang_321" sheetId="348" state="veryHidden" r:id="rId321"/>
    <sheet name="Kangatang_322" sheetId="349" state="veryHidden" r:id="rId322"/>
    <sheet name="Kangatang_323" sheetId="350" state="veryHidden" r:id="rId323"/>
    <sheet name="Kangatang_324" sheetId="351" state="veryHidden" r:id="rId324"/>
    <sheet name="Kangatang_325" sheetId="352" state="veryHidden" r:id="rId325"/>
    <sheet name="Kangatang_326" sheetId="353" state="veryHidden" r:id="rId326"/>
    <sheet name="Kangatang_327" sheetId="354" state="veryHidden" r:id="rId327"/>
    <sheet name="Kangatang_328" sheetId="355" state="veryHidden" r:id="rId328"/>
    <sheet name="Kangatang_329" sheetId="356" state="veryHidden" r:id="rId329"/>
    <sheet name="Kangatang_330" sheetId="357" state="veryHidden" r:id="rId330"/>
    <sheet name="Kangatang_331" sheetId="358" state="veryHidden" r:id="rId331"/>
    <sheet name="Kangatang_332" sheetId="359" state="veryHidden" r:id="rId332"/>
    <sheet name="Kangatang_333" sheetId="360" state="veryHidden" r:id="rId333"/>
    <sheet name="Kangatang_334" sheetId="361" state="veryHidden" r:id="rId334"/>
    <sheet name="Kangatang_335" sheetId="362" state="veryHidden" r:id="rId335"/>
    <sheet name="Kangatang_336" sheetId="363" state="veryHidden" r:id="rId336"/>
    <sheet name="Kangatang_337" sheetId="364" state="veryHidden" r:id="rId337"/>
    <sheet name="Kangatang_338" sheetId="365" state="veryHidden" r:id="rId338"/>
    <sheet name="Kangatang_339" sheetId="366" state="veryHidden" r:id="rId339"/>
    <sheet name="Kangatang_340" sheetId="367" state="veryHidden" r:id="rId340"/>
    <sheet name="Kangatang_341" sheetId="368" state="veryHidden" r:id="rId341"/>
    <sheet name="Kangatang_342" sheetId="369" state="veryHidden" r:id="rId342"/>
    <sheet name="Kangatang_343" sheetId="370" state="veryHidden" r:id="rId343"/>
    <sheet name="Kangatang_344" sheetId="371" state="veryHidden" r:id="rId344"/>
    <sheet name="Kangatang_345" sheetId="372" state="veryHidden" r:id="rId345"/>
    <sheet name="Kangatang_346" sheetId="373" state="veryHidden" r:id="rId346"/>
    <sheet name="Kangatang_347" sheetId="374" state="veryHidden" r:id="rId347"/>
    <sheet name="Kangatang_348" sheetId="375" state="veryHidden" r:id="rId348"/>
    <sheet name="Kangatang_349" sheetId="376" state="veryHidden" r:id="rId349"/>
    <sheet name="Kangatang_350" sheetId="377" state="veryHidden" r:id="rId350"/>
    <sheet name="Kangatang_351" sheetId="378" state="veryHidden" r:id="rId351"/>
    <sheet name="Kangatang_352" sheetId="379" state="veryHidden" r:id="rId352"/>
    <sheet name="Kangatang_353" sheetId="380" state="veryHidden" r:id="rId353"/>
    <sheet name="Kangatang_354" sheetId="381" state="veryHidden" r:id="rId354"/>
    <sheet name="Kangatang_355" sheetId="382" state="veryHidden" r:id="rId355"/>
    <sheet name="Kangatang_356" sheetId="383" state="veryHidden" r:id="rId356"/>
    <sheet name="Kangatang_357" sheetId="384" state="veryHidden" r:id="rId357"/>
    <sheet name="Kangatang_358" sheetId="385" state="veryHidden" r:id="rId358"/>
    <sheet name="Kangatang_359" sheetId="386" state="veryHidden" r:id="rId359"/>
    <sheet name="Kangatang_360" sheetId="387" state="veryHidden" r:id="rId360"/>
    <sheet name="Kangatang_361" sheetId="388" state="veryHidden" r:id="rId361"/>
    <sheet name="Kangatang_362" sheetId="389" state="veryHidden" r:id="rId362"/>
    <sheet name="Kangatang_363" sheetId="390" state="veryHidden" r:id="rId363"/>
    <sheet name="Kangatang_364" sheetId="391" state="veryHidden" r:id="rId364"/>
    <sheet name="Kangatang_365" sheetId="392" state="veryHidden" r:id="rId365"/>
    <sheet name="Kangatang_366" sheetId="393" state="veryHidden" r:id="rId366"/>
    <sheet name="Kangatang_367" sheetId="394" state="veryHidden" r:id="rId367"/>
    <sheet name="Kangatang_368" sheetId="395" state="veryHidden" r:id="rId368"/>
    <sheet name="Kangatang_369" sheetId="396" state="veryHidden" r:id="rId369"/>
    <sheet name="Kangatang_370" sheetId="397" state="veryHidden" r:id="rId370"/>
    <sheet name="Kangatang_371" sheetId="398" state="veryHidden" r:id="rId371"/>
    <sheet name="Kangatang_372" sheetId="399" state="veryHidden" r:id="rId372"/>
    <sheet name="Kangatang_373" sheetId="400" state="veryHidden" r:id="rId373"/>
    <sheet name="Kangatang_374" sheetId="401" state="veryHidden" r:id="rId374"/>
    <sheet name="Kangatang_375" sheetId="402" state="veryHidden" r:id="rId375"/>
    <sheet name="Kangatang_376" sheetId="403" state="veryHidden" r:id="rId376"/>
    <sheet name="Kangatang_377" sheetId="404" state="veryHidden" r:id="rId377"/>
    <sheet name="Kangatang_378" sheetId="405" state="veryHidden" r:id="rId378"/>
    <sheet name="Kangatang_379" sheetId="406" state="veryHidden" r:id="rId379"/>
    <sheet name="Kangatang_380" sheetId="407" state="veryHidden" r:id="rId380"/>
    <sheet name="Kangatang_381" sheetId="408" state="veryHidden" r:id="rId381"/>
    <sheet name="Kangatang_382" sheetId="409" state="veryHidden" r:id="rId382"/>
    <sheet name="Kangatang_383" sheetId="410" state="veryHidden" r:id="rId383"/>
    <sheet name="Kangatang_384" sheetId="411" state="veryHidden" r:id="rId384"/>
    <sheet name="Kangatang_385" sheetId="412" state="veryHidden" r:id="rId385"/>
    <sheet name="Kangatang_386" sheetId="413" state="veryHidden" r:id="rId386"/>
    <sheet name="Kangatang_387" sheetId="414" state="veryHidden" r:id="rId387"/>
    <sheet name="Kangatang_388" sheetId="415" state="veryHidden" r:id="rId388"/>
    <sheet name="Kangatang_389" sheetId="416" state="veryHidden" r:id="rId389"/>
    <sheet name="Kangatang_390" sheetId="417" state="veryHidden" r:id="rId390"/>
    <sheet name="Kangatang_391" sheetId="418" state="veryHidden" r:id="rId391"/>
    <sheet name="Kangatang_392" sheetId="419" state="veryHidden" r:id="rId392"/>
    <sheet name="Kangatang_393" sheetId="420" state="veryHidden" r:id="rId393"/>
    <sheet name="Kangatang_394" sheetId="421" state="veryHidden" r:id="rId394"/>
    <sheet name="Kangatang_395" sheetId="422" state="veryHidden" r:id="rId395"/>
    <sheet name="Kangatang_396" sheetId="423" state="veryHidden" r:id="rId396"/>
    <sheet name="Kangatang_397" sheetId="424" state="veryHidden" r:id="rId397"/>
    <sheet name="Kangatang_398" sheetId="425" state="veryHidden" r:id="rId398"/>
    <sheet name="Kangatang_399" sheetId="426" state="veryHidden" r:id="rId399"/>
    <sheet name="Kangatang_400" sheetId="427" state="veryHidden" r:id="rId400"/>
    <sheet name="Kangatang_401" sheetId="428" state="veryHidden" r:id="rId401"/>
    <sheet name="Kangatang_402" sheetId="429" state="veryHidden" r:id="rId402"/>
    <sheet name="Kangatang_403" sheetId="430" state="veryHidden" r:id="rId403"/>
    <sheet name="Kangatang_404" sheetId="431" state="veryHidden" r:id="rId404"/>
    <sheet name="Kangatang_405" sheetId="432" state="veryHidden" r:id="rId405"/>
    <sheet name="Kangatang_406" sheetId="433" state="veryHidden" r:id="rId406"/>
    <sheet name="Kangatang_407" sheetId="434" state="veryHidden" r:id="rId407"/>
    <sheet name="Kangatang_408" sheetId="435" state="veryHidden" r:id="rId408"/>
    <sheet name="Kangatang_409" sheetId="436" state="veryHidden" r:id="rId409"/>
    <sheet name="Kangatang_410" sheetId="437" state="veryHidden" r:id="rId410"/>
    <sheet name="Kangatang_411" sheetId="438" state="veryHidden" r:id="rId411"/>
    <sheet name="Kangatang_412" sheetId="439" state="veryHidden" r:id="rId412"/>
    <sheet name="Kangatang_413" sheetId="440" state="veryHidden" r:id="rId413"/>
    <sheet name="Kangatang_414" sheetId="441" state="veryHidden" r:id="rId414"/>
    <sheet name="Kangatang_415" sheetId="442" state="veryHidden" r:id="rId415"/>
    <sheet name="Kangatang_416" sheetId="443" state="veryHidden" r:id="rId416"/>
    <sheet name="Kangatang_417" sheetId="444" state="veryHidden" r:id="rId417"/>
    <sheet name="Kangatang_418" sheetId="445" state="veryHidden" r:id="rId418"/>
    <sheet name="Kangatang_419" sheetId="446" state="veryHidden" r:id="rId419"/>
    <sheet name="Kangatang_420" sheetId="447" state="veryHidden" r:id="rId420"/>
    <sheet name="Kangatang_421" sheetId="448" state="veryHidden" r:id="rId421"/>
    <sheet name="Kangatang_422" sheetId="449" state="veryHidden" r:id="rId422"/>
    <sheet name="Kangatang_423" sheetId="450" state="veryHidden" r:id="rId423"/>
    <sheet name="Kangatang_424" sheetId="451" state="veryHidden" r:id="rId424"/>
    <sheet name="Kangatang_425" sheetId="452" state="veryHidden" r:id="rId425"/>
    <sheet name="Kangatang_426" sheetId="453" state="veryHidden" r:id="rId426"/>
    <sheet name="Kangatang_427" sheetId="454" state="veryHidden" r:id="rId427"/>
    <sheet name="Kangatang_428" sheetId="455" state="veryHidden" r:id="rId428"/>
    <sheet name="Kangatang_429" sheetId="456" state="veryHidden" r:id="rId429"/>
    <sheet name="Kangatang_430" sheetId="457" state="veryHidden" r:id="rId430"/>
    <sheet name="Kangatang_431" sheetId="458" state="veryHidden" r:id="rId431"/>
    <sheet name="Kangatang_432" sheetId="460" state="veryHidden" r:id="rId432"/>
    <sheet name="Kangatang_433" sheetId="461" state="veryHidden" r:id="rId433"/>
    <sheet name="Kangatang_434" sheetId="462" state="veryHidden" r:id="rId434"/>
    <sheet name="Kangatang_435" sheetId="464" state="veryHidden" r:id="rId435"/>
    <sheet name="Kangatang_436" sheetId="465" state="veryHidden" r:id="rId436"/>
    <sheet name="Kangatang_437" sheetId="466" state="veryHidden" r:id="rId437"/>
    <sheet name="Kangatang_438" sheetId="467" state="veryHidden" r:id="rId438"/>
    <sheet name="Kangatang_439" sheetId="468" state="veryHidden" r:id="rId439"/>
    <sheet name="Kangatang_440" sheetId="469" state="veryHidden" r:id="rId440"/>
    <sheet name="Kangatang_441" sheetId="470" state="veryHidden" r:id="rId441"/>
    <sheet name="Kangatang_442" sheetId="471" state="veryHidden" r:id="rId442"/>
    <sheet name="Kangatang_443" sheetId="472" state="veryHidden" r:id="rId443"/>
    <sheet name="Kangatang_444" sheetId="473" state="veryHidden" r:id="rId444"/>
    <sheet name="Kangatang_445" sheetId="474" state="veryHidden" r:id="rId445"/>
    <sheet name="Kangatang_446" sheetId="475" state="veryHidden" r:id="rId446"/>
    <sheet name="Kangatang_447" sheetId="476" state="veryHidden" r:id="rId447"/>
    <sheet name="Kangatang_448" sheetId="477" state="veryHidden" r:id="rId448"/>
    <sheet name="Kangatang_449" sheetId="478" state="veryHidden" r:id="rId449"/>
    <sheet name="Kangatang_450" sheetId="479" state="veryHidden" r:id="rId450"/>
    <sheet name="Kangatang_451" sheetId="480" state="veryHidden" r:id="rId451"/>
    <sheet name="Kangatang_452" sheetId="481" state="veryHidden" r:id="rId452"/>
    <sheet name="Kangatang_453" sheetId="482" state="veryHidden" r:id="rId453"/>
    <sheet name="Kangatang_454" sheetId="483" state="veryHidden" r:id="rId454"/>
    <sheet name="Kangatang_455" sheetId="484" state="veryHidden" r:id="rId455"/>
    <sheet name="Kangatang_456" sheetId="485" state="veryHidden" r:id="rId456"/>
    <sheet name="Kangatang_457" sheetId="487" state="veryHidden" r:id="rId457"/>
    <sheet name="Kangatang_458" sheetId="488" state="veryHidden" r:id="rId458"/>
    <sheet name="Kangatang_459" sheetId="489" state="veryHidden" r:id="rId459"/>
    <sheet name="Kangatang_460" sheetId="490" state="veryHidden" r:id="rId460"/>
    <sheet name="Kangatang_461" sheetId="491" state="veryHidden" r:id="rId461"/>
    <sheet name="Kangatang_462" sheetId="492" state="veryHidden" r:id="rId462"/>
    <sheet name="Kangatang_463" sheetId="493" state="veryHidden" r:id="rId463"/>
    <sheet name="Kangatang_464" sheetId="494" state="veryHidden" r:id="rId464"/>
    <sheet name="Kangatang_465" sheetId="495" state="veryHidden" r:id="rId465"/>
    <sheet name="Kangatang_466" sheetId="496" state="veryHidden" r:id="rId466"/>
    <sheet name="Kangatang_467" sheetId="497" state="veryHidden" r:id="rId467"/>
    <sheet name="Kangatang_468" sheetId="498" state="veryHidden" r:id="rId468"/>
    <sheet name="Kangatang_469" sheetId="499" state="veryHidden" r:id="rId469"/>
    <sheet name="Kangatang_470" sheetId="500" state="veryHidden" r:id="rId470"/>
    <sheet name="Kangatang_471" sheetId="501" state="veryHidden" r:id="rId471"/>
    <sheet name="Kangatang_472" sheetId="502" state="veryHidden" r:id="rId472"/>
    <sheet name="Kangatang_473" sheetId="503" state="veryHidden" r:id="rId473"/>
    <sheet name="Kangatang_474" sheetId="504" state="veryHidden" r:id="rId474"/>
    <sheet name="Kangatang_475" sheetId="505" state="veryHidden" r:id="rId475"/>
    <sheet name="Kangatang_476" sheetId="506" state="veryHidden" r:id="rId476"/>
    <sheet name="Kangatang_477" sheetId="507" state="veryHidden" r:id="rId477"/>
    <sheet name="Kangatang_478" sheetId="508" state="veryHidden" r:id="rId478"/>
    <sheet name="Kangatang_479" sheetId="509" state="veryHidden" r:id="rId479"/>
    <sheet name="Kangatang_480" sheetId="510" state="veryHidden" r:id="rId480"/>
    <sheet name="Kangatang_481" sheetId="511" state="veryHidden" r:id="rId481"/>
    <sheet name="Kangatang_482" sheetId="512" state="veryHidden" r:id="rId482"/>
    <sheet name="Kangatang_483" sheetId="513" state="veryHidden" r:id="rId483"/>
    <sheet name="Kangatang_484" sheetId="514" state="veryHidden" r:id="rId484"/>
    <sheet name="Kangatang_485" sheetId="515" state="veryHidden" r:id="rId485"/>
    <sheet name="Kangatang_486" sheetId="516" state="veryHidden" r:id="rId486"/>
    <sheet name="Kangatang_487" sheetId="517" state="veryHidden" r:id="rId487"/>
    <sheet name="Kangatang_488" sheetId="518" state="veryHidden" r:id="rId488"/>
    <sheet name="Kangatang_489" sheetId="519" state="veryHidden" r:id="rId489"/>
    <sheet name="Kangatang_490" sheetId="520" state="veryHidden" r:id="rId490"/>
    <sheet name="Kangatang_491" sheetId="521" state="veryHidden" r:id="rId491"/>
    <sheet name="Kangatang_492" sheetId="522" state="veryHidden" r:id="rId492"/>
    <sheet name="Kangatang_493" sheetId="523" state="veryHidden" r:id="rId493"/>
    <sheet name="Kangatang_494" sheetId="524" state="veryHidden" r:id="rId494"/>
    <sheet name="Kangatang_495" sheetId="525" state="veryHidden" r:id="rId495"/>
    <sheet name="Kangatang_496" sheetId="526" state="veryHidden" r:id="rId496"/>
    <sheet name="Kangatang_497" sheetId="527" state="veryHidden" r:id="rId497"/>
    <sheet name="Kangatang_498" sheetId="528" state="veryHidden" r:id="rId498"/>
    <sheet name="Kangatang_499" sheetId="529" state="veryHidden" r:id="rId499"/>
    <sheet name="Kangatang_500" sheetId="530" state="veryHidden" r:id="rId500"/>
    <sheet name="Kangatang_501" sheetId="531" state="veryHidden" r:id="rId501"/>
    <sheet name="Kangatang_502" sheetId="532" state="veryHidden" r:id="rId502"/>
    <sheet name="Kangatang_503" sheetId="533" state="veryHidden" r:id="rId503"/>
    <sheet name="Kangatang_504" sheetId="534" state="veryHidden" r:id="rId504"/>
    <sheet name="Kangatang_505" sheetId="535" state="veryHidden" r:id="rId505"/>
    <sheet name="Kangatang_506" sheetId="536" state="veryHidden" r:id="rId506"/>
    <sheet name="Kangatang_507" sheetId="537" state="veryHidden" r:id="rId507"/>
    <sheet name="Kangatang_508" sheetId="538" state="veryHidden" r:id="rId508"/>
    <sheet name="Kangatang_509" sheetId="539" state="veryHidden" r:id="rId509"/>
    <sheet name="Kangatang_510" sheetId="540" state="veryHidden" r:id="rId510"/>
    <sheet name="Kangatang_511" sheetId="541" state="veryHidden" r:id="rId511"/>
    <sheet name="Kangatang_512" sheetId="542" state="veryHidden" r:id="rId512"/>
    <sheet name="Kangatang_513" sheetId="543" state="veryHidden" r:id="rId513"/>
    <sheet name="Kangatang_514" sheetId="544" state="veryHidden" r:id="rId514"/>
    <sheet name="Kangatang_515" sheetId="545" state="veryHidden" r:id="rId515"/>
    <sheet name="Kangatang_516" sheetId="546" state="veryHidden" r:id="rId516"/>
    <sheet name="Kangatang_517" sheetId="547" state="veryHidden" r:id="rId517"/>
    <sheet name="Kangatang_518" sheetId="548" state="veryHidden" r:id="rId518"/>
    <sheet name="Kangatang_519" sheetId="549" state="veryHidden" r:id="rId519"/>
    <sheet name="Kangatang_520" sheetId="550" state="veryHidden" r:id="rId520"/>
    <sheet name="Kangatang_521" sheetId="551" state="veryHidden" r:id="rId521"/>
    <sheet name="Kangatang_522" sheetId="552" state="veryHidden" r:id="rId522"/>
    <sheet name="Kangatang_523" sheetId="553" state="veryHidden" r:id="rId523"/>
    <sheet name="Kangatang_524" sheetId="554" state="veryHidden" r:id="rId524"/>
    <sheet name="Kangatang_525" sheetId="555" state="veryHidden" r:id="rId525"/>
    <sheet name="Kangatang_526" sheetId="556" state="veryHidden" r:id="rId526"/>
    <sheet name="Kangatang_527" sheetId="557" state="veryHidden" r:id="rId527"/>
    <sheet name="Kangatang_528" sheetId="558" state="veryHidden" r:id="rId528"/>
    <sheet name="Kangatang_529" sheetId="559" state="veryHidden" r:id="rId529"/>
    <sheet name="Kangatang_530" sheetId="560" state="veryHidden" r:id="rId530"/>
    <sheet name="Kangatang_531" sheetId="561" state="veryHidden" r:id="rId531"/>
    <sheet name="Kangatang_532" sheetId="562" state="veryHidden" r:id="rId532"/>
    <sheet name="Kangatang_533" sheetId="564" state="veryHidden" r:id="rId533"/>
    <sheet name="Kangatang_534" sheetId="565" state="veryHidden" r:id="rId534"/>
    <sheet name="Kangatang_535" sheetId="566" state="veryHidden" r:id="rId535"/>
    <sheet name="Kangatang_536" sheetId="567" state="veryHidden" r:id="rId536"/>
    <sheet name="Kangatang_537" sheetId="568" state="veryHidden" r:id="rId537"/>
    <sheet name="Kangatang_538" sheetId="569" state="veryHidden" r:id="rId538"/>
    <sheet name="Kangatang_539" sheetId="571" state="veryHidden" r:id="rId539"/>
    <sheet name="Kangatang_540" sheetId="572" state="veryHidden" r:id="rId540"/>
    <sheet name="Kangatang_541" sheetId="574" state="veryHidden" r:id="rId541"/>
    <sheet name="Kangatang_542" sheetId="575" state="veryHidden" r:id="rId542"/>
    <sheet name="Kangatang_543" sheetId="576" state="veryHidden" r:id="rId543"/>
    <sheet name="Kangatang_544" sheetId="577" state="veryHidden" r:id="rId544"/>
    <sheet name="Kangatang_545" sheetId="578" state="veryHidden" r:id="rId545"/>
    <sheet name="Kangatang_546" sheetId="579" state="veryHidden" r:id="rId546"/>
    <sheet name="Kangatang_547" sheetId="580" state="veryHidden" r:id="rId547"/>
    <sheet name="Kangatang_548" sheetId="581" state="veryHidden" r:id="rId548"/>
    <sheet name="Kangatang_549" sheetId="582" state="veryHidden" r:id="rId549"/>
    <sheet name="Kangatang_550" sheetId="583" state="veryHidden" r:id="rId550"/>
    <sheet name="Kangatang_551" sheetId="584" state="veryHidden" r:id="rId551"/>
    <sheet name="Kangatang_552" sheetId="585" state="veryHidden" r:id="rId552"/>
    <sheet name="Kangatang_553" sheetId="586" state="veryHidden" r:id="rId553"/>
    <sheet name="Kangatang_554" sheetId="587" state="veryHidden" r:id="rId554"/>
    <sheet name="Kangatang_555" sheetId="588" state="veryHidden" r:id="rId555"/>
    <sheet name="Kangatang_556" sheetId="589" state="veryHidden" r:id="rId556"/>
    <sheet name="Kangatang_557" sheetId="590" state="veryHidden" r:id="rId557"/>
    <sheet name="Kangatang_558" sheetId="591" state="veryHidden" r:id="rId558"/>
    <sheet name="Kangatang_559" sheetId="592" state="veryHidden" r:id="rId559"/>
    <sheet name="Kangatang_560" sheetId="593" state="veryHidden" r:id="rId560"/>
    <sheet name="Kangatang_561" sheetId="594" state="veryHidden" r:id="rId561"/>
    <sheet name="Kangatang_562" sheetId="595" state="veryHidden" r:id="rId562"/>
    <sheet name="Kangatang_563" sheetId="596" state="veryHidden" r:id="rId563"/>
    <sheet name="Kangatang_564" sheetId="597" state="veryHidden" r:id="rId564"/>
    <sheet name="Kangatang_565" sheetId="598" state="veryHidden" r:id="rId565"/>
    <sheet name="Kangatang_566" sheetId="599" state="veryHidden" r:id="rId566"/>
    <sheet name="Kangatang_567" sheetId="600" state="veryHidden" r:id="rId567"/>
    <sheet name="Kangatang_568" sheetId="601" state="veryHidden" r:id="rId568"/>
    <sheet name="Kangatang_569" sheetId="602" state="veryHidden" r:id="rId569"/>
    <sheet name="Kangatang_570" sheetId="603" state="veryHidden" r:id="rId570"/>
    <sheet name="Kangatang_571" sheetId="604" state="veryHidden" r:id="rId571"/>
    <sheet name="Kangatang_572" sheetId="605" state="veryHidden" r:id="rId572"/>
    <sheet name="Kangatang_573" sheetId="606" state="veryHidden" r:id="rId573"/>
    <sheet name="Kangatang_574" sheetId="607" state="veryHidden" r:id="rId574"/>
    <sheet name="Kangatang_575" sheetId="608" state="veryHidden" r:id="rId575"/>
    <sheet name="Kangatang_576" sheetId="609" state="veryHidden" r:id="rId576"/>
    <sheet name="Kangatang_577" sheetId="610" state="veryHidden" r:id="rId577"/>
    <sheet name="Kangatang_578" sheetId="611" state="veryHidden" r:id="rId578"/>
    <sheet name="Kangatang_579" sheetId="612" state="veryHidden" r:id="rId579"/>
    <sheet name="Kangatang_580" sheetId="613" state="veryHidden" r:id="rId580"/>
    <sheet name="Kangatang_581" sheetId="614" state="veryHidden" r:id="rId581"/>
    <sheet name="Kangatang_582" sheetId="615" state="veryHidden" r:id="rId582"/>
    <sheet name="Kangatang_583" sheetId="616" state="veryHidden" r:id="rId583"/>
    <sheet name="Kangatang_584" sheetId="617" state="veryHidden" r:id="rId584"/>
    <sheet name="Kangatang_585" sheetId="618" state="veryHidden" r:id="rId585"/>
    <sheet name="Kangatang_586" sheetId="619" state="veryHidden" r:id="rId586"/>
    <sheet name="Kangatang_587" sheetId="620" state="veryHidden" r:id="rId587"/>
    <sheet name="Kangatang_588" sheetId="621" state="veryHidden" r:id="rId588"/>
    <sheet name="Kangatang_589" sheetId="622" state="veryHidden" r:id="rId589"/>
    <sheet name="Kangatang_590" sheetId="623" state="veryHidden" r:id="rId590"/>
    <sheet name="Kangatang_591" sheetId="624" state="veryHidden" r:id="rId591"/>
    <sheet name="Kangatang_592" sheetId="625" state="veryHidden" r:id="rId592"/>
    <sheet name="Kangatang_593" sheetId="626" state="veryHidden" r:id="rId593"/>
    <sheet name="Kangatang_594" sheetId="627" state="veryHidden" r:id="rId594"/>
    <sheet name="Kangatang_595" sheetId="628" state="veryHidden" r:id="rId595"/>
    <sheet name="Kangatang_596" sheetId="629" state="veryHidden" r:id="rId596"/>
    <sheet name="Kangatang_597" sheetId="630" state="veryHidden" r:id="rId597"/>
    <sheet name="Kangatang_598" sheetId="631" state="veryHidden" r:id="rId598"/>
    <sheet name="Kangatang_599" sheetId="632" state="veryHidden" r:id="rId599"/>
    <sheet name="Kangatang_600" sheetId="633" state="veryHidden" r:id="rId600"/>
    <sheet name="PL1.BieuDT" sheetId="263" r:id="rId601"/>
    <sheet name="PL2,Các nhiệm vụ chi khác" sheetId="635" r:id="rId602"/>
    <sheet name="PL3. Truong hoc" sheetId="645" r:id="rId603"/>
    <sheet name="dt cac dv gui" sheetId="646" state="hidden" r:id="rId604"/>
    <sheet name="Mở lớp của TTCT" sheetId="642" r:id="rId605"/>
    <sheet name="An ninh" sheetId="647" r:id="rId606"/>
    <sheet name="Quoc phong" sheetId="648" r:id="rId607"/>
    <sheet name="Đh 3 đơn vị" sheetId="637" state="hidden" r:id="rId608"/>
    <sheet name="Hội đồng" sheetId="639" state="hidden" r:id="rId609"/>
    <sheet name="Ban KTNS" sheetId="640" state="hidden" r:id="rId610"/>
    <sheet name="Ban VHXH" sheetId="641" state="hidden" r:id="rId611"/>
    <sheet name="CTCC&amp;VSMT" sheetId="233" r:id="rId612"/>
    <sheet name="DT tinh giao" sheetId="8" r:id="rId613"/>
  </sheets>
  <externalReferences>
    <externalReference r:id="rId614"/>
    <externalReference r:id="rId615"/>
    <externalReference r:id="rId616"/>
  </externalReferences>
  <definedNames>
    <definedName name="\0">#N/A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o">#N/A</definedName>
    <definedName name="\z">#N/A</definedName>
    <definedName name="_" hidden="1">#REF!</definedName>
    <definedName name="___________________________________________a1" hidden="1">{"'Sheet1'!$L$16"}</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in190">#REF!</definedName>
    <definedName name="___________________________________________PA3" hidden="1">{"'Sheet1'!$L$16"}</definedName>
    <definedName name="___________________________________________SN3">#REF!</definedName>
    <definedName name="___________________________________________TL3">#REF!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DT12" hidden="1">{"'Sheet1'!$L$16"}</definedName>
    <definedName name="__________________________________________PA3" hidden="1">{"'Sheet1'!$L$16"}</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ET2">#REF!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TL1">#REF!</definedName>
    <definedName name="_______________________________________TL2">#REF!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ON1">#REF!</definedName>
    <definedName name="_________________________CO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sc1">#REF!</definedName>
    <definedName name="_________________________SC2">#REF!</definedName>
    <definedName name="_________________________sc3">#REF!</definedName>
    <definedName name="_________________________SN3">#REF!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ON1">#REF!</definedName>
    <definedName name="________________________CON2">#REF!</definedName>
    <definedName name="________________________ddn400">#REF!</definedName>
    <definedName name="________________________ddn600">#REF!</definedName>
    <definedName name="________________________DT12" hidden="1">{"'Sheet1'!$L$16"}</definedName>
    <definedName name="________________________hsm2">1.1289</definedName>
    <definedName name="________________________hso2">#REF!</definedName>
    <definedName name="________________________kha1">#REF!</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sc1">#REF!</definedName>
    <definedName name="________________________SC2">#REF!</definedName>
    <definedName name="________________________sc3">#REF!</definedName>
    <definedName name="________________________SN3">#REF!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z593">#REF!</definedName>
    <definedName name="________________________VL1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ON1">#REF!</definedName>
    <definedName name="_______________________CON2">#REF!</definedName>
    <definedName name="_______________________ddn400">#REF!</definedName>
    <definedName name="_______________________ddn600">#REF!</definedName>
    <definedName name="_______________________DT12" hidden="1">{"'Sheet1'!$L$16"}</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sc1">#REF!</definedName>
    <definedName name="_______________________SC2">#REF!</definedName>
    <definedName name="_______________________sc3">#REF!</definedName>
    <definedName name="_______________________SN3">#REF!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ON1">#REF!</definedName>
    <definedName name="______________________CON2">#REF!</definedName>
    <definedName name="______________________ddn400">#REF!</definedName>
    <definedName name="______________________ddn600">#REF!</definedName>
    <definedName name="______________________DT12" hidden="1">{"'Sheet1'!$L$16"}</definedName>
    <definedName name="______________________hsm2">1.1289</definedName>
    <definedName name="______________________hso2">#REF!</definedName>
    <definedName name="______________________kha1">#REF!</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sc1">#REF!</definedName>
    <definedName name="______________________SC2">#REF!</definedName>
    <definedName name="______________________sc3">#REF!</definedName>
    <definedName name="______________________SN3">#REF!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z593">#REF!</definedName>
    <definedName name="______________________VL1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ON1">#REF!</definedName>
    <definedName name="_____________________CON2">#REF!</definedName>
    <definedName name="_____________________ddn400">#REF!</definedName>
    <definedName name="_____________________ddn600">#REF!</definedName>
    <definedName name="_____________________DT12" hidden="1">{"'Sheet1'!$L$16"}</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PA3" hidden="1">{"'Sheet1'!$L$16"}</definedName>
    <definedName name="_____________________sc1">#REF!</definedName>
    <definedName name="_____________________SC2">#REF!</definedName>
    <definedName name="_____________________sc3">#REF!</definedName>
    <definedName name="_____________________SN3">#REF!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z593">#REF!</definedName>
    <definedName name="_____________________VL1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ON1">#REF!</definedName>
    <definedName name="____________________CON2">#REF!</definedName>
    <definedName name="____________________ddn400">#REF!</definedName>
    <definedName name="____________________ddn600">#REF!</definedName>
    <definedName name="____________________DT12" hidden="1">{"'Sheet1'!$L$16"}</definedName>
    <definedName name="____________________hsm2">1.1289</definedName>
    <definedName name="____________________hso2">#REF!</definedName>
    <definedName name="____________________kha1">#REF!</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sc1">#REF!</definedName>
    <definedName name="____________________SC2">#REF!</definedName>
    <definedName name="____________________sc3">#REF!</definedName>
    <definedName name="____________________SN3">#REF!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z593">#REF!</definedName>
    <definedName name="____________________VL100">#REF!</definedName>
    <definedName name="____________________VL250">#REF!</definedName>
    <definedName name="___________________a1" hidden="1">{"'Sheet1'!$L$16"}</definedName>
    <definedName name="___________________boi1">#REF!</definedName>
    <definedName name="___________________boi2">#REF!</definedName>
    <definedName name="___________________CON1">#REF!</definedName>
    <definedName name="___________________CON2">#REF!</definedName>
    <definedName name="___________________ddn400">#REF!</definedName>
    <definedName name="___________________ddn600">#REF!</definedName>
    <definedName name="___________________DT12" hidden="1">{"'Sheet1'!$L$16"}</definedName>
    <definedName name="___________________hsm2">1.1289</definedName>
    <definedName name="___________________hso2">#REF!</definedName>
    <definedName name="___________________kha1">#REF!</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PA3" hidden="1">{"'Sheet1'!$L$16"}</definedName>
    <definedName name="___________________sc1">#REF!</definedName>
    <definedName name="___________________SC2">#REF!</definedName>
    <definedName name="___________________sc3">#REF!</definedName>
    <definedName name="___________________SN3">#REF!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z593">#REF!</definedName>
    <definedName name="___________________VL100">#REF!</definedName>
    <definedName name="___________________VL250">#REF!</definedName>
    <definedName name="__________________a1" hidden="1">{"'Sheet1'!$L$16"}</definedName>
    <definedName name="__________________boi1">#REF!</definedName>
    <definedName name="__________________boi2">#REF!</definedName>
    <definedName name="__________________CON1">#REF!</definedName>
    <definedName name="__________________CON2">#REF!</definedName>
    <definedName name="__________________ddn400">#REF!</definedName>
    <definedName name="__________________ddn600">#REF!</definedName>
    <definedName name="__________________DT12" hidden="1">{"'Sheet1'!$L$16"}</definedName>
    <definedName name="__________________hsm2">1.1289</definedName>
    <definedName name="__________________hso2">#REF!</definedName>
    <definedName name="__________________kha1">#REF!</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PA3" hidden="1">{"'Sheet1'!$L$16"}</definedName>
    <definedName name="__________________sc1">#REF!</definedName>
    <definedName name="__________________SC2">#REF!</definedName>
    <definedName name="__________________sc3">#REF!</definedName>
    <definedName name="__________________SN3">#REF!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z593">#REF!</definedName>
    <definedName name="__________________VL100">#REF!</definedName>
    <definedName name="__________________VL250">#REF!</definedName>
    <definedName name="_________________a1" hidden="1">{"'Sheet1'!$L$16"}</definedName>
    <definedName name="_________________boi1">#REF!</definedName>
    <definedName name="_________________boi2">#REF!</definedName>
    <definedName name="_________________CON1">#REF!</definedName>
    <definedName name="_________________CON2">#REF!</definedName>
    <definedName name="_________________ddn400">#REF!</definedName>
    <definedName name="_________________ddn600">#REF!</definedName>
    <definedName name="_________________DT12" hidden="1">{"'Sheet1'!$L$16"}</definedName>
    <definedName name="_________________hsm2">1.1289</definedName>
    <definedName name="_________________hso2">#REF!</definedName>
    <definedName name="_________________kha1">#REF!</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PA3" hidden="1">{"'Sheet1'!$L$16"}</definedName>
    <definedName name="_________________sc1">#REF!</definedName>
    <definedName name="_________________SC2">#REF!</definedName>
    <definedName name="_________________sc3">#REF!</definedName>
    <definedName name="_________________SN3">#REF!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50">#REF!</definedName>
    <definedName name="________________a1" hidden="1">{"'Sheet1'!$L$16"}</definedName>
    <definedName name="________________boi1">#REF!</definedName>
    <definedName name="________________boi2">#REF!</definedName>
    <definedName name="________________CON1">#REF!</definedName>
    <definedName name="________________CON2">#REF!</definedName>
    <definedName name="________________ddn400">#REF!</definedName>
    <definedName name="________________ddn600">#REF!</definedName>
    <definedName name="________________DT12" hidden="1">{"'Sheet1'!$L$16"}</definedName>
    <definedName name="________________hsm2">1.1289</definedName>
    <definedName name="________________hso2">#REF!</definedName>
    <definedName name="________________kha1">#REF!</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sc1">#REF!</definedName>
    <definedName name="________________SC2">#REF!</definedName>
    <definedName name="________________sc3">#REF!</definedName>
    <definedName name="________________SN3">#REF!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z593">#REF!</definedName>
    <definedName name="________________VL100">#REF!</definedName>
    <definedName name="________________VL250">#REF!</definedName>
    <definedName name="_______________a1" hidden="1">{"'Sheet1'!$L$16"}</definedName>
    <definedName name="_______________boi1">#REF!</definedName>
    <definedName name="_______________boi2">#REF!</definedName>
    <definedName name="_______________CON1">#REF!</definedName>
    <definedName name="_______________CON2">#REF!</definedName>
    <definedName name="_______________ddn400">#REF!</definedName>
    <definedName name="_______________ddn600">#REF!</definedName>
    <definedName name="_______________DT12" hidden="1">{"'Sheet1'!$L$16"}</definedName>
    <definedName name="_______________hsm2">1.1289</definedName>
    <definedName name="_______________hso2">#REF!</definedName>
    <definedName name="_______________kha1">#REF!</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PA3" hidden="1">{"'Sheet1'!$L$16"}</definedName>
    <definedName name="_______________sc1">#REF!</definedName>
    <definedName name="_______________SC2">#REF!</definedName>
    <definedName name="_______________sc3">#REF!</definedName>
    <definedName name="_______________SN3">#REF!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z593">#REF!</definedName>
    <definedName name="_______________VL100">#REF!</definedName>
    <definedName name="_______________VL250">#REF!</definedName>
    <definedName name="______________a1" hidden="1">{"'Sheet1'!$L$16"}</definedName>
    <definedName name="______________boi1">#REF!</definedName>
    <definedName name="______________boi2">#REF!</definedName>
    <definedName name="______________CON1">#REF!</definedName>
    <definedName name="______________CON2">#REF!</definedName>
    <definedName name="______________ddn400">#REF!</definedName>
    <definedName name="______________ddn600">#REF!</definedName>
    <definedName name="______________DT12" hidden="1">{"'Sheet1'!$L$16"}</definedName>
    <definedName name="______________hsm2">1.1289</definedName>
    <definedName name="______________hso2">#REF!</definedName>
    <definedName name="______________kha1">#REF!</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PA3" hidden="1">{"'Sheet1'!$L$16"}</definedName>
    <definedName name="______________sc1">#REF!</definedName>
    <definedName name="______________SC2">#REF!</definedName>
    <definedName name="______________sc3">#REF!</definedName>
    <definedName name="______________SN3">#REF!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z593">#REF!</definedName>
    <definedName name="______________VL100">#REF!</definedName>
    <definedName name="______________VL250">#REF!</definedName>
    <definedName name="_____________a1" hidden="1">{"'Sheet1'!$L$16"}</definedName>
    <definedName name="_____________boi1">#REF!</definedName>
    <definedName name="_____________boi2">#REF!</definedName>
    <definedName name="_____________CON1">#REF!</definedName>
    <definedName name="_____________CON2">#REF!</definedName>
    <definedName name="_____________ddn400">#REF!</definedName>
    <definedName name="_____________ddn600">#REF!</definedName>
    <definedName name="_____________DT12" hidden="1">{"'Sheet1'!$L$16"}</definedName>
    <definedName name="_____________hsm2">1.1289</definedName>
    <definedName name="_____________hso2">#REF!</definedName>
    <definedName name="_____________kha1">#REF!</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PA3" hidden="1">{"'Sheet1'!$L$16"}</definedName>
    <definedName name="_____________sc1">#REF!</definedName>
    <definedName name="_____________SC2">#REF!</definedName>
    <definedName name="_____________sc3">#REF!</definedName>
    <definedName name="_____________SN3">#REF!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z593">#REF!</definedName>
    <definedName name="_____________VL100">#REF!</definedName>
    <definedName name="_____________VL250">#REF!</definedName>
    <definedName name="____________boi1">#REF!</definedName>
    <definedName name="____________boi2">#REF!</definedName>
    <definedName name="____________CON1">#REF!</definedName>
    <definedName name="____________CON2">#REF!</definedName>
    <definedName name="____________ddn400">#REF!</definedName>
    <definedName name="____________ddn600">#REF!</definedName>
    <definedName name="____________DT12" hidden="1">{"'Sheet1'!$L$16"}</definedName>
    <definedName name="____________hsm2">1.1289</definedName>
    <definedName name="____________hso2">#REF!</definedName>
    <definedName name="____________kha1">#REF!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sc1">#REF!</definedName>
    <definedName name="____________SC2">#REF!</definedName>
    <definedName name="____________sc3">#REF!</definedName>
    <definedName name="____________SN3">#REF!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VL100">#REF!</definedName>
    <definedName name="____________VL250">#REF!</definedName>
    <definedName name="___________a1" hidden="1">{"'Sheet1'!$L$16"}</definedName>
    <definedName name="___________boi1">#REF!</definedName>
    <definedName name="___________boi2">#REF!</definedName>
    <definedName name="___________CON1">#REF!</definedName>
    <definedName name="___________CON2">#REF!</definedName>
    <definedName name="___________ddn400">#REF!</definedName>
    <definedName name="___________ddn600">#REF!</definedName>
    <definedName name="___________DT12" hidden="1">{"'Sheet1'!$L$16"}</definedName>
    <definedName name="___________hsm2">1.1289</definedName>
    <definedName name="___________hso2">#REF!</definedName>
    <definedName name="___________kha1">#REF!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PA3" hidden="1">{"'Sheet1'!$L$16"}</definedName>
    <definedName name="___________sc1">#REF!</definedName>
    <definedName name="___________SC2">#REF!</definedName>
    <definedName name="___________sc3">#REF!</definedName>
    <definedName name="___________SN3">#REF!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z593">#REF!</definedName>
    <definedName name="___________VL100">#REF!</definedName>
    <definedName name="___________VL250">#REF!</definedName>
    <definedName name="__________a1" hidden="1">{"'Sheet1'!$L$16"}</definedName>
    <definedName name="__________boi1">#REF!</definedName>
    <definedName name="__________boi2">#REF!</definedName>
    <definedName name="__________CON1">#REF!</definedName>
    <definedName name="__________CON2">#REF!</definedName>
    <definedName name="__________ddn400">#REF!</definedName>
    <definedName name="__________ddn600">#REF!</definedName>
    <definedName name="__________DT12" hidden="1">{"'Sheet1'!$L$16"}</definedName>
    <definedName name="__________hsm2">1.1289</definedName>
    <definedName name="__________hso2">#REF!</definedName>
    <definedName name="__________kha1">#REF!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sc1">#REF!</definedName>
    <definedName name="__________SC2">#REF!</definedName>
    <definedName name="__________sc3">#REF!</definedName>
    <definedName name="__________SN3">#REF!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z593">#REF!</definedName>
    <definedName name="__________VL100">#REF!</definedName>
    <definedName name="__________VL250">#REF!</definedName>
    <definedName name="_________a1" hidden="1">{"'Sheet1'!$L$16"}</definedName>
    <definedName name="_________boi1">#REF!</definedName>
    <definedName name="_________boi2">#REF!</definedName>
    <definedName name="_________CON1">#REF!</definedName>
    <definedName name="_________CON2">#REF!</definedName>
    <definedName name="_________ddn400">#REF!</definedName>
    <definedName name="_________ddn600">#REF!</definedName>
    <definedName name="_________DT12" hidden="1">{"'Sheet1'!$L$16"}</definedName>
    <definedName name="_________hsm2">1.1289</definedName>
    <definedName name="_________hso2">#REF!</definedName>
    <definedName name="_________kha1">#REF!</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PA3" hidden="1">{"'Sheet1'!$L$16"}</definedName>
    <definedName name="_________sc1">#REF!</definedName>
    <definedName name="_________SC2">#REF!</definedName>
    <definedName name="_________sc3">#REF!</definedName>
    <definedName name="_________SN3">#REF!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z593">#REF!</definedName>
    <definedName name="_________VL100">#REF!</definedName>
    <definedName name="_________VL250">#REF!</definedName>
    <definedName name="________a1" hidden="1">{"'Sheet1'!$L$16"}</definedName>
    <definedName name="________boi1">#REF!</definedName>
    <definedName name="________boi2">#REF!</definedName>
    <definedName name="________CON1">#REF!</definedName>
    <definedName name="________CON2">#REF!</definedName>
    <definedName name="________ddn400">#REF!</definedName>
    <definedName name="________ddn600">#REF!</definedName>
    <definedName name="________DT12" hidden="1">{"'Sheet1'!$L$16"}</definedName>
    <definedName name="________hsm2">1.1289</definedName>
    <definedName name="________hso2">#REF!</definedName>
    <definedName name="________kha1">#REF!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PA3" hidden="1">{"'Sheet1'!$L$16"}</definedName>
    <definedName name="________sc1">#REF!</definedName>
    <definedName name="________SC2">#REF!</definedName>
    <definedName name="________sc3">#REF!</definedName>
    <definedName name="________SN3">#REF!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z593">#REF!</definedName>
    <definedName name="________VL100">#REF!</definedName>
    <definedName name="________VL250">#REF!</definedName>
    <definedName name="_______a1" hidden="1">{"'Sheet1'!$L$16"}</definedName>
    <definedName name="_______boi1">#REF!</definedName>
    <definedName name="_______boi2">#REF!</definedName>
    <definedName name="_______CON1">#REF!</definedName>
    <definedName name="_______CON2">#REF!</definedName>
    <definedName name="_______ddn400">#REF!</definedName>
    <definedName name="_______ddn600">#REF!</definedName>
    <definedName name="_______DT12" hidden="1">{"'Sheet1'!$L$16"}</definedName>
    <definedName name="_______hsm2">1.1289</definedName>
    <definedName name="_______hso2">#REF!</definedName>
    <definedName name="_______kha1">#REF!</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PA3" hidden="1">{"'Sheet1'!$L$16"}</definedName>
    <definedName name="_______sc1">#REF!</definedName>
    <definedName name="_______SC2">#REF!</definedName>
    <definedName name="_______sc3">#REF!</definedName>
    <definedName name="_______SN3">#REF!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z593">#REF!</definedName>
    <definedName name="_______VL100">#REF!</definedName>
    <definedName name="_______VL250">#REF!</definedName>
    <definedName name="______a1" hidden="1">{"'Sheet1'!$L$16"}</definedName>
    <definedName name="______boi1">#REF!</definedName>
    <definedName name="______boi2">#REF!</definedName>
    <definedName name="______CON1">#REF!</definedName>
    <definedName name="______CON2">#REF!</definedName>
    <definedName name="______ddn400">#REF!</definedName>
    <definedName name="______ddn600">#REF!</definedName>
    <definedName name="______DT12" hidden="1">{"'Sheet1'!$L$16"}</definedName>
    <definedName name="______hsm2">1.1289</definedName>
    <definedName name="______hso2">#REF!</definedName>
    <definedName name="______kha1">#REF!</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PA3" hidden="1">{"'Sheet1'!$L$16"}</definedName>
    <definedName name="______sc1">#REF!</definedName>
    <definedName name="______SC2">#REF!</definedName>
    <definedName name="______sc3">#REF!</definedName>
    <definedName name="______SN3">#REF!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z593">#REF!</definedName>
    <definedName name="______VL100">#REF!</definedName>
    <definedName name="______VL250">#REF!</definedName>
    <definedName name="_____a1" hidden="1">{"'Sheet1'!$L$16"}</definedName>
    <definedName name="_____boi1">#REF!</definedName>
    <definedName name="_____boi2">#REF!</definedName>
    <definedName name="_____CON1">#REF!</definedName>
    <definedName name="_____CON2">#REF!</definedName>
    <definedName name="_____ddn400">#REF!</definedName>
    <definedName name="_____ddn600">#REF!</definedName>
    <definedName name="_____DT12" hidden="1">{"'Sheet1'!$L$16"}</definedName>
    <definedName name="_____hsm2">1.1289</definedName>
    <definedName name="_____hso2">#REF!</definedName>
    <definedName name="_____kha1">#REF!</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non1" hidden="1">{#N/A,#N/A,FALSE,"RECONC'L";#N/A,#N/A,FALSE,"WORKCAP";#N/A,#N/A,FALSE,"RECONC'L";#N/A,#N/A,FALSE,"ACCRUAL";#N/A,#N/A,FALSE,"DEBTOR";#N/A,#N/A,FALSE,"ADMALLOC"}</definedName>
    <definedName name="_____PA3" hidden="1">{"'Sheet1'!$L$16"}</definedName>
    <definedName name="_____sc1">#REF!</definedName>
    <definedName name="_____SC2">#REF!</definedName>
    <definedName name="_____sc3">#REF!</definedName>
    <definedName name="_____SN3">#REF!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z593">#REF!</definedName>
    <definedName name="_____VL100">#REF!</definedName>
    <definedName name="_____VL250">#REF!</definedName>
    <definedName name="____a1" hidden="1">{"'Sheet1'!$L$16"}</definedName>
    <definedName name="____B1" hidden="1">{"'Sheet1'!$L$16"}</definedName>
    <definedName name="____ban2" hidden="1">{"'Sheet1'!$L$16"}</definedName>
    <definedName name="____boi1">#REF!</definedName>
    <definedName name="____boi2">#REF!</definedName>
    <definedName name="____CON1">#REF!</definedName>
    <definedName name="____CON2">#REF!</definedName>
    <definedName name="____ddn400">#REF!</definedName>
    <definedName name="____ddn600">#REF!</definedName>
    <definedName name="____DT12" hidden="1">{"'Sheet1'!$L$16"}</definedName>
    <definedName name="____h1" hidden="1">{"'Sheet1'!$L$16"}</definedName>
    <definedName name="____hsm2">1.1289</definedName>
    <definedName name="____hso2">#REF!</definedName>
    <definedName name="____hu1" hidden="1">{"'Sheet1'!$L$16"}</definedName>
    <definedName name="____hu2" hidden="1">{"'Sheet1'!$L$16"}</definedName>
    <definedName name="____hu5" hidden="1">{"'Sheet1'!$L$16"}</definedName>
    <definedName name="____hu6" hidden="1">{"'Sheet1'!$L$16"}</definedName>
    <definedName name="____kha1">#REF!</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PA3" hidden="1">{"'Sheet1'!$L$16"}</definedName>
    <definedName name="____Pl2" hidden="1">{"'Sheet1'!$L$16"}</definedName>
    <definedName name="____sc1">#REF!</definedName>
    <definedName name="____SC2">#REF!</definedName>
    <definedName name="____sc3">#REF!</definedName>
    <definedName name="____SN3">#REF!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z593">#REF!</definedName>
    <definedName name="____Tru21" hidden="1">{"'Sheet1'!$L$16"}</definedName>
    <definedName name="____VL100">#REF!</definedName>
    <definedName name="____VL250">#REF!</definedName>
    <definedName name="___a1" hidden="1">{"'Sheet1'!$L$16"}</definedName>
    <definedName name="___B1" hidden="1">{"'Sheet1'!$L$16"}</definedName>
    <definedName name="___ban2" hidden="1">{"'Sheet1'!$L$16"}</definedName>
    <definedName name="___boi1">#REF!</definedName>
    <definedName name="___boi2">#REF!</definedName>
    <definedName name="___CON1">#REF!</definedName>
    <definedName name="___CON2">#REF!</definedName>
    <definedName name="___d1500" hidden="1">{"'Sheet1'!$L$16"}</definedName>
    <definedName name="___ddn400">#REF!</definedName>
    <definedName name="___ddn600">#REF!</definedName>
    <definedName name="___DT12" hidden="1">{"'Sheet1'!$L$16"}</definedName>
    <definedName name="___Goi8" hidden="1">{"'Sheet1'!$L$16"}</definedName>
    <definedName name="___h1" hidden="1">{"'Sheet1'!$L$16"}</definedName>
    <definedName name="___hsm2">1.1289</definedName>
    <definedName name="___hso2">#REF!</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ha1">#REF!</definedName>
    <definedName name="___M36" hidden="1">{"'Sheet1'!$L$16"}</definedName>
    <definedName name="___MAC12">#REF!</definedName>
    <definedName name="___MAC46">#REF!</definedName>
    <definedName name="___NCL100">#REF!</definedName>
    <definedName name="___NCL200">#REF!</definedName>
    <definedName name="___NCL250">#REF!</definedName>
    <definedName name="___NET2">#REF!</definedName>
    <definedName name="___nin190">#REF!</definedName>
    <definedName name="___non1" hidden="1">{#N/A,#N/A,FALSE,"RECONC'L";#N/A,#N/A,FALSE,"WORKCAP";#N/A,#N/A,FALSE,"RECONC'L";#N/A,#N/A,FALSE,"ACCRUAL";#N/A,#N/A,FALSE,"DEBTOR";#N/A,#N/A,FALSE,"ADMALLOC"}</definedName>
    <definedName name="___NSO2" hidden="1">{"'Sheet1'!$L$16"}</definedName>
    <definedName name="___PA3" hidden="1">{"'Sheet1'!$L$16"}</definedName>
    <definedName name="___Pl2" hidden="1">{"'Sheet1'!$L$16"}</definedName>
    <definedName name="___PL3" hidden="1">#REF!</definedName>
    <definedName name="___sc1">#REF!</definedName>
    <definedName name="___SC2">#REF!</definedName>
    <definedName name="___sc3">#REF!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z593">#REF!</definedName>
    <definedName name="___Tru21" hidden="1">{"'Sheet1'!$L$16"}</definedName>
    <definedName name="___VL100">#REF!</definedName>
    <definedName name="___VL250">#REF!</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2" hidden="1">{"'Sheet1'!$L$16"}</definedName>
    <definedName name="__boi1">#REF!</definedName>
    <definedName name="__boi2">#REF!</definedName>
    <definedName name="__CON1">#REF!</definedName>
    <definedName name="__CON2">#REF!</definedName>
    <definedName name="__cpd1">#REF!</definedName>
    <definedName name="__cpd2">#REF!</definedName>
    <definedName name="__ddn400">#REF!</definedName>
    <definedName name="__ddn600">#REF!</definedName>
    <definedName name="__DT12" hidden="1">{"'Sheet1'!$L$16"}</definedName>
    <definedName name="__h1" hidden="1">{"'Sheet1'!$L$16"}</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isc1">0.035</definedName>
    <definedName name="__isc2">0.02</definedName>
    <definedName name="__isc3">0.054</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ha1">#REF!</definedName>
    <definedName name="__lap1">#REF!</definedName>
    <definedName name="__lap2">#REF!</definedName>
    <definedName name="__lu10">#REF!</definedName>
    <definedName name="__lu13">#REF!</definedName>
    <definedName name="__M36" hidden="1">{"'Sheet1'!$L$16"}</definedName>
    <definedName name="__MAC12">#REF!</definedName>
    <definedName name="__MAC46">#REF!</definedName>
    <definedName name="__nc151">#REF!</definedName>
    <definedName name="__NCL100">#REF!</definedName>
    <definedName name="__NCL200">#REF!</definedName>
    <definedName name="__NCL250">#REF!</definedName>
    <definedName name="__NET2">#REF!</definedName>
    <definedName name="__nin190">#REF!</definedName>
    <definedName name="__non1" hidden="1">{#N/A,#N/A,FALSE,"RECONC'L";#N/A,#N/A,FALSE,"WORKCAP";#N/A,#N/A,FALSE,"RECONC'L";#N/A,#N/A,FALSE,"ACCRUAL";#N/A,#N/A,FALSE,"DEBTOR";#N/A,#N/A,FALSE,"ADMALLOC"}</definedName>
    <definedName name="__NSO2" hidden="1">{"'Sheet1'!$L$16"}</definedName>
    <definedName name="__obt1">#REF!</definedName>
    <definedName name="__obt2">#REF!</definedName>
    <definedName name="__PA3" hidden="1">{"'Sheet1'!$L$16"}</definedName>
    <definedName name="__Pl2" hidden="1">{"'Sheet1'!$L$16"}</definedName>
    <definedName name="__s6">{"ÿÿÿÿÿ"}</definedName>
    <definedName name="__san108">#REF!</definedName>
    <definedName name="__san180">#REF!</definedName>
    <definedName name="__san250">#REF!</definedName>
    <definedName name="__san54">#REF!</definedName>
    <definedName name="__san90">#REF!</definedName>
    <definedName name="__sc1">#REF!</definedName>
    <definedName name="__SC2">#REF!</definedName>
    <definedName name="__sc3">#REF!</definedName>
    <definedName name="__SN3">#REF!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ua20">#REF!</definedName>
    <definedName name="__sua30">#REF!</definedName>
    <definedName name="__t1">{"Thuxm2.xls","Sheet1"}</definedName>
    <definedName name="__tg427">#REF!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z593">#REF!</definedName>
    <definedName name="__TH2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70">#REF!</definedName>
    <definedName name="__tra72">#REF!</definedName>
    <definedName name="__tra74">#REF!</definedName>
    <definedName name="__tra76">#REF!</definedName>
    <definedName name="__tra78">#REF!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VL100">#REF!</definedName>
    <definedName name="__VL200">#REF!</definedName>
    <definedName name="__VL250">#REF!</definedName>
    <definedName name="__VT22">#REF!</definedName>
    <definedName name="__xx3">#REF!</definedName>
    <definedName name="__xx4">#REF!</definedName>
    <definedName name="__xx5">#REF!</definedName>
    <definedName name="__xx6">#REF!</definedName>
    <definedName name="__xx7">#REF!</definedName>
    <definedName name="_1">#N/A</definedName>
    <definedName name="_1_0DATA_DATA2_L">#N/A</definedName>
    <definedName name="_1000A01">#N/A</definedName>
    <definedName name="_10TEÂN_KHAÙCH_HAØ">#REF!</definedName>
    <definedName name="_10THAØNH_TIEÀN">#REF!</definedName>
    <definedName name="_11">#N/A</definedName>
    <definedName name="_11THAØNH_TIEÀN">#REF!</definedName>
    <definedName name="_11TRÒ_GIAÙ">#REF!</definedName>
    <definedName name="_12a">#N/A</definedName>
    <definedName name="_12TRÒ_GIAÙ">#REF!</definedName>
    <definedName name="_12TRÒ_GIAÙ__VAT">#REF!</definedName>
    <definedName name="_13TRÒ_GIAÙ__VAT">#REF!</definedName>
    <definedName name="_1957CotThep">#N/A</definedName>
    <definedName name="_1957DaoDat">#N/A</definedName>
    <definedName name="_1957DoBeTong">#N/A</definedName>
    <definedName name="_1957Door">#N/A</definedName>
    <definedName name="_1957HoanThien">#N/A</definedName>
    <definedName name="_1957Nuoc">#N/A</definedName>
    <definedName name="_1957ThaoDo">#N/A</definedName>
    <definedName name="_1957Xay">#N/A</definedName>
    <definedName name="_1BA1025">#N/A</definedName>
    <definedName name="_1BA1037">#N/A</definedName>
    <definedName name="_1BA1050">#N/A</definedName>
    <definedName name="_1BA1075">#N/A</definedName>
    <definedName name="_1BA1100">#N/A</definedName>
    <definedName name="_1BA2500">#N/A</definedName>
    <definedName name="_1BA3025">#N/A</definedName>
    <definedName name="_1BA3037">#N/A</definedName>
    <definedName name="_1BA3050">#N/A</definedName>
    <definedName name="_1BA305G">#N/A</definedName>
    <definedName name="_1BA3075">#N/A</definedName>
    <definedName name="_1BA3100">#N/A</definedName>
    <definedName name="_1BA3160">#N/A</definedName>
    <definedName name="_1BA3250">#N/A</definedName>
    <definedName name="_1BA3320">#N/A</definedName>
    <definedName name="_1BA3400">#N/A</definedName>
    <definedName name="_1BA400P">#N/A</definedName>
    <definedName name="_1BLnhungkem">#N/A</definedName>
    <definedName name="_1CAP001">#N/A</definedName>
    <definedName name="_1CAP002">#N/A</definedName>
    <definedName name="_1CAP003">#N/A</definedName>
    <definedName name="_1CAP011">#N/A</definedName>
    <definedName name="_1CAP012">#N/A</definedName>
    <definedName name="_1CAPTU1">#N/A</definedName>
    <definedName name="_1CB">#N/A</definedName>
    <definedName name="_1CDHT01">#N/A</definedName>
    <definedName name="_1CDHT02">#N/A</definedName>
    <definedName name="_1CDHT03">#N/A</definedName>
    <definedName name="_1CHAG01">#N/A</definedName>
    <definedName name="_1CHAG02">#N/A</definedName>
    <definedName name="_1CHANG1">#N/A</definedName>
    <definedName name="_1CHANG2">#N/A</definedName>
    <definedName name="_1CHDG01">#N/A</definedName>
    <definedName name="_1CHDG02">#N/A</definedName>
    <definedName name="_1CHSG01">#N/A</definedName>
    <definedName name="_1DA0801">#N/A</definedName>
    <definedName name="_1DA0802">#N/A</definedName>
    <definedName name="_1DA1201">#N/A</definedName>
    <definedName name="_1DA2001">#N/A</definedName>
    <definedName name="_1DA2401">#N/A</definedName>
    <definedName name="_1DA2402">#N/A</definedName>
    <definedName name="_1DA2403">#N/A</definedName>
    <definedName name="_1DA3201">#N/A</definedName>
    <definedName name="_1DA3202">#N/A</definedName>
    <definedName name="_1DA3203">#N/A</definedName>
    <definedName name="_1DA3204">#N/A</definedName>
    <definedName name="_1DADOI1">#N/A</definedName>
    <definedName name="_1DATITU">#N/A</definedName>
    <definedName name="_1DAU001">#N/A</definedName>
    <definedName name="_1DAU002">#N/A</definedName>
    <definedName name="_1DAU003">#N/A</definedName>
    <definedName name="_1DauNoi">#N/A</definedName>
    <definedName name="_1DayDanDien">#N/A</definedName>
    <definedName name="_1DCTT48">#N/A</definedName>
    <definedName name="_1DDAY03">#N/A</definedName>
    <definedName name="_1DDTT01">#N/A</definedName>
    <definedName name="_1DeMongDeNeo">#N/A</definedName>
    <definedName name="_1DK1001">#N/A</definedName>
    <definedName name="_1DK3001">#N/A</definedName>
    <definedName name="_1FCO101">#N/A</definedName>
    <definedName name="_1GIA101">#N/A</definedName>
    <definedName name="_1HeThongNuoc">#N/A</definedName>
    <definedName name="_1KD22B1">#N/A</definedName>
    <definedName name="_1KDM22T">#N/A</definedName>
    <definedName name="_1KEP001">#N/A</definedName>
    <definedName name="_1LA1001">#N/A</definedName>
    <definedName name="_1LCAP01">#N/A</definedName>
    <definedName name="_1LinhTinh">#N/A</definedName>
    <definedName name="_1LiTi">#N/A</definedName>
    <definedName name="_1MCCBO2">#N/A</definedName>
    <definedName name="_1NEO001">#N/A</definedName>
    <definedName name="_1NeoChang">#N/A</definedName>
    <definedName name="_1PKCAP1">#N/A</definedName>
    <definedName name="_1PKIEN1">#N/A</definedName>
    <definedName name="_1PKIEN2">#N/A</definedName>
    <definedName name="_1PKTT01">#N/A</definedName>
    <definedName name="_1PKTram">#N/A</definedName>
    <definedName name="_1SDUNG1">#N/A</definedName>
    <definedName name="_1STREO1">#N/A</definedName>
    <definedName name="_1STREO2">#N/A</definedName>
    <definedName name="_1STREO3">#N/A</definedName>
    <definedName name="_1SuCachDien">#N/A</definedName>
    <definedName name="_1TCD101">#N/A</definedName>
    <definedName name="_1TCD201">#N/A</definedName>
    <definedName name="_1TCD203">#N/A</definedName>
    <definedName name="_1TD1001">#N/A</definedName>
    <definedName name="_1TD1002">#N/A</definedName>
    <definedName name="_1TD2001">#N/A</definedName>
    <definedName name="_1Terre">#N/A</definedName>
    <definedName name="_1TIHT01">#N/A</definedName>
    <definedName name="_1TIHT02">#N/A</definedName>
    <definedName name="_1TIHT03">#N/A</definedName>
    <definedName name="_1TIHT04">#N/A</definedName>
    <definedName name="_1TIHT05">#N/A</definedName>
    <definedName name="_1TIHT06">#N/A</definedName>
    <definedName name="_1TIHT07">#N/A</definedName>
    <definedName name="_1TITT01">#N/A</definedName>
    <definedName name="_1TuDien">#N/A</definedName>
    <definedName name="_1ThepHinh">#N/A</definedName>
    <definedName name="_1ThepThanhPham">#N/A</definedName>
    <definedName name="_1TRU121">#N/A</definedName>
    <definedName name="_1TruDien">#N/A</definedName>
    <definedName name="_1UCLEV1">#N/A</definedName>
    <definedName name="_2">#N/A</definedName>
    <definedName name="_2BLA100">#N/A</definedName>
    <definedName name="_2BLBCO1">#N/A</definedName>
    <definedName name="_2COAC150">#N/A</definedName>
    <definedName name="_2COAC240">#N/A</definedName>
    <definedName name="_2COTT48">#N/A</definedName>
    <definedName name="_2CHAG01">#N/A</definedName>
    <definedName name="_2CHAG02">#N/A</definedName>
    <definedName name="_2CHANG1">#N/A</definedName>
    <definedName name="_2CHANG2">#N/A</definedName>
    <definedName name="_2CHDG01">#N/A</definedName>
    <definedName name="_2CHDG02">#N/A</definedName>
    <definedName name="_2CHGI01">#N/A</definedName>
    <definedName name="_2CHSG01">#N/A</definedName>
    <definedName name="_2DA0801">#N/A</definedName>
    <definedName name="_2DA0802">#N/A</definedName>
    <definedName name="_2DA2001">#N/A</definedName>
    <definedName name="_2DA2002">#N/A</definedName>
    <definedName name="_2DA2401">#N/A</definedName>
    <definedName name="_2DA2402">#N/A</definedName>
    <definedName name="_2DA2403">#N/A</definedName>
    <definedName name="_2DA2404">#N/A</definedName>
    <definedName name="_2DA2405">#N/A</definedName>
    <definedName name="_2DA2406">#N/A</definedName>
    <definedName name="_2DA2407">#N/A</definedName>
    <definedName name="_2DA2408">#N/A</definedName>
    <definedName name="_2DA3202">#N/A</definedName>
    <definedName name="_2DADOI1">#N/A</definedName>
    <definedName name="_2DAL201">#N/A</definedName>
    <definedName name="_2DATITU">#N/A</definedName>
    <definedName name="_2DCT001">#N/A</definedName>
    <definedName name="_2DDAY01">#N/A</definedName>
    <definedName name="_2DS1P01">#N/A</definedName>
    <definedName name="_2DS3P01">#N/A</definedName>
    <definedName name="_2FCO100">#N/A</definedName>
    <definedName name="_2FCO200">#N/A</definedName>
    <definedName name="_2KD0120">#N/A</definedName>
    <definedName name="_2KD0221">#N/A</definedName>
    <definedName name="_2KD0222">#N/A</definedName>
    <definedName name="_2KD0223">#N/A</definedName>
    <definedName name="_2KD0481">#N/A</definedName>
    <definedName name="_2KD0500">#N/A</definedName>
    <definedName name="_2KD0501">#N/A</definedName>
    <definedName name="_2KD0502">#N/A</definedName>
    <definedName name="_2KD0600">#N/A</definedName>
    <definedName name="_2KD0700">#N/A</definedName>
    <definedName name="_2KD0701">#N/A</definedName>
    <definedName name="_2KD0702">#N/A</definedName>
    <definedName name="_2KD0950">#N/A</definedName>
    <definedName name="_2KD0951">#N/A</definedName>
    <definedName name="_2KD1202">#N/A</definedName>
    <definedName name="_2KD1501">#N/A</definedName>
    <definedName name="_2KD1502">#N/A</definedName>
    <definedName name="_2KD22B1">#N/A</definedName>
    <definedName name="_2KD2401">#N/A</definedName>
    <definedName name="_2KD48B1">#N/A</definedName>
    <definedName name="_2LA1001">#N/A</definedName>
    <definedName name="_2LBCO01">#N/A</definedName>
    <definedName name="_2LBS001">#N/A</definedName>
    <definedName name="_2MONG01">#N/A</definedName>
    <definedName name="_2NEO001">#N/A</definedName>
    <definedName name="_2NHANH1">#N/A</definedName>
    <definedName name="_2OILS01">#N/A</definedName>
    <definedName name="_2PKTT01">#N/A</definedName>
    <definedName name="_2RECLO1">#N/A</definedName>
    <definedName name="_2SDINH1">#N/A</definedName>
    <definedName name="_2SDUNG1">#N/A</definedName>
    <definedName name="_2SDUNG2">#N/A</definedName>
    <definedName name="_2SDUNG4">#N/A</definedName>
    <definedName name="_2STREO1">#N/A</definedName>
    <definedName name="_2STREO2">#N/A</definedName>
    <definedName name="_2STREO3">#N/A</definedName>
    <definedName name="_2STREO4">#N/A</definedName>
    <definedName name="_2STREO7">#N/A</definedName>
    <definedName name="_2SUDO01">#N/A</definedName>
    <definedName name="_2TD2001">#N/A</definedName>
    <definedName name="_2TDIA01">#N/A</definedName>
    <definedName name="_2TDTD01">#N/A</definedName>
    <definedName name="_2TU3100">#N/A</definedName>
    <definedName name="_2TU6100">#N/A</definedName>
    <definedName name="_2TRU121">#N/A</definedName>
    <definedName name="_2TRU122">#N/A</definedName>
    <definedName name="_2TRU141">#N/A</definedName>
    <definedName name="_2TRU900">#N/A</definedName>
    <definedName name="_2UCLEV1">#N/A</definedName>
    <definedName name="_2UCLEV2">#N/A</definedName>
    <definedName name="_2VTLT01">#N/A</definedName>
    <definedName name="_3285BocDo">#N/A</definedName>
    <definedName name="_3285ChatCay">#N/A</definedName>
    <definedName name="_3285DaoDapMongCot">#N/A</definedName>
    <definedName name="_3285DaoRanhTiepDia">#N/A</definedName>
    <definedName name="_3285PhatTuyen">#N/A</definedName>
    <definedName name="_3285VCcogioithucong">#N/A</definedName>
    <definedName name="_3285VCduongdai">#N/A</definedName>
    <definedName name="_3285VCthucong">#N/A</definedName>
    <definedName name="_3983Cable">#N/A</definedName>
    <definedName name="_3983Cosse">#N/A</definedName>
    <definedName name="_3983CotXa">#N/A</definedName>
    <definedName name="_3983DayDanThanhCai">#N/A</definedName>
    <definedName name="_3983MBApp">#N/A</definedName>
    <definedName name="_3983Panel">#N/A</definedName>
    <definedName name="_3983Su">#N/A</definedName>
    <definedName name="_3983Terre">#N/A</definedName>
    <definedName name="_3ABC501">#N/A</definedName>
    <definedName name="_3ABC701">#N/A</definedName>
    <definedName name="_3ABC951">#N/A</definedName>
    <definedName name="_3BLXMD">#N/A</definedName>
    <definedName name="_3BOAG01">#N/A</definedName>
    <definedName name="_3BRANCH">#N/A</definedName>
    <definedName name="_3BTHT01">#N/A</definedName>
    <definedName name="_3BTHT02">#N/A</definedName>
    <definedName name="_3BTHT11">#N/A</definedName>
    <definedName name="_3CLHT01">#N/A</definedName>
    <definedName name="_3CLHT02">#N/A</definedName>
    <definedName name="_3CLHT03">#N/A</definedName>
    <definedName name="_3COABC1">#N/A</definedName>
    <definedName name="_3COSSE1">#N/A</definedName>
    <definedName name="_3CPHA01">#N/A</definedName>
    <definedName name="_3CTKHAC">#N/A</definedName>
    <definedName name="_3CHAG01">#N/A</definedName>
    <definedName name="_3CHAG02">#N/A</definedName>
    <definedName name="_3CHAG03">#N/A</definedName>
    <definedName name="_3CHAG04">#N/A</definedName>
    <definedName name="_3CHDG01">#N/A</definedName>
    <definedName name="_3CHDG02">#N/A</definedName>
    <definedName name="_3CHDG03">#N/A</definedName>
    <definedName name="_3CHDG04">#N/A</definedName>
    <definedName name="_3CHSG01">#N/A</definedName>
    <definedName name="_3CHSG02">#N/A</definedName>
    <definedName name="_3DA0001">#N/A</definedName>
    <definedName name="_3DA0002">#N/A</definedName>
    <definedName name="_3DCT001">#N/A</definedName>
    <definedName name="_3DMINO1">#N/A</definedName>
    <definedName name="_3DMINO2">#N/A</definedName>
    <definedName name="_3DUPLEX">#N/A</definedName>
    <definedName name="_3DUPSSS">#N/A</definedName>
    <definedName name="_3FERRU1">#N/A</definedName>
    <definedName name="_3FERRU2">#N/A</definedName>
    <definedName name="_3HTTR01">#N/A</definedName>
    <definedName name="_3HTTR02">#N/A</definedName>
    <definedName name="_3HTTR03">#N/A</definedName>
    <definedName name="_3HTTR04">#N/A</definedName>
    <definedName name="_3HTTR05">#N/A</definedName>
    <definedName name="_3KD3501">#N/A</definedName>
    <definedName name="_3KD3502">#N/A</definedName>
    <definedName name="_3KD3511">#N/A</definedName>
    <definedName name="_3KD3801">#N/A</definedName>
    <definedName name="_3KD4801">#N/A</definedName>
    <definedName name="_3KD5011">#N/A</definedName>
    <definedName name="_3KD7501">#N/A</definedName>
    <definedName name="_3KD9501">#N/A</definedName>
    <definedName name="_3LABC01">#N/A</definedName>
    <definedName name="_3LONG01">#N/A</definedName>
    <definedName name="_3LONG02">#N/A</definedName>
    <definedName name="_3LONG03">#N/A</definedName>
    <definedName name="_3LONG04">#N/A</definedName>
    <definedName name="_3LSON01">#N/A</definedName>
    <definedName name="_3LSON02">#N/A</definedName>
    <definedName name="_3LSON03">#N/A</definedName>
    <definedName name="_3LSON04">#N/A</definedName>
    <definedName name="_3LSON05">#N/A</definedName>
    <definedName name="_3LSON06">#N/A</definedName>
    <definedName name="_3LSON07">#N/A</definedName>
    <definedName name="_3LSON08">#N/A</definedName>
    <definedName name="_3LSON09">#N/A</definedName>
    <definedName name="_3LSON10">#N/A</definedName>
    <definedName name="_3LSON11">#N/A</definedName>
    <definedName name="_3LSON12">#N/A</definedName>
    <definedName name="_3LSON13">#N/A</definedName>
    <definedName name="_3LSON14">#N/A</definedName>
    <definedName name="_3LSON15">#N/A</definedName>
    <definedName name="_3LSON16">#N/A</definedName>
    <definedName name="_3LSON17">#N/A</definedName>
    <definedName name="_3LSON18">#N/A</definedName>
    <definedName name="_3LSON19">#N/A</definedName>
    <definedName name="_3MAÕ_HAØNG">#REF!</definedName>
    <definedName name="_3MONG01">#N/A</definedName>
    <definedName name="_3NEO001">#N/A</definedName>
    <definedName name="_3NEO002">#N/A</definedName>
    <definedName name="_3PKABC1">#N/A</definedName>
    <definedName name="_3PKDOM1">#N/A</definedName>
    <definedName name="_3PKDOM2">#N/A</definedName>
    <definedName name="_3PKHT01">#N/A</definedName>
    <definedName name="_3QUARTD">#N/A</definedName>
    <definedName name="_3RACK31">#N/A</definedName>
    <definedName name="_3RACK41">#N/A</definedName>
    <definedName name="_3TDIA01">#N/A</definedName>
    <definedName name="_3TDIA02">#N/A</definedName>
    <definedName name="_3TU0601">#N/A</definedName>
    <definedName name="_3TU0602">#N/A</definedName>
    <definedName name="_3TU0603">#N/A</definedName>
    <definedName name="_3TU0609">#N/A</definedName>
    <definedName name="_3TU0901">#N/A</definedName>
    <definedName name="_3TU0902">#N/A</definedName>
    <definedName name="_3TU0903">#N/A</definedName>
    <definedName name="_3TRU091">#N/A</definedName>
    <definedName name="_3TRU101">#N/A</definedName>
    <definedName name="_3TRU102">#N/A</definedName>
    <definedName name="_3TRU121">#N/A</definedName>
    <definedName name="_3TRU731">#N/A</definedName>
    <definedName name="_3TRU841">#N/A</definedName>
    <definedName name="_3TRU842">#N/A</definedName>
    <definedName name="_3TRU843">#N/A</definedName>
    <definedName name="_40x4">5100</definedName>
    <definedName name="_413565">"hdong+Sheet1!$A$2:$J$24263!$A$13374"</definedName>
    <definedName name="_430.001">#N/A</definedName>
    <definedName name="_4CDB095">#N/A</definedName>
    <definedName name="_4CDB120">#N/A</definedName>
    <definedName name="_4CDTT01">#N/A</definedName>
    <definedName name="_4CNT050">#N/A</definedName>
    <definedName name="_4CNT095">#N/A</definedName>
    <definedName name="_4CNT150">#N/A</definedName>
    <definedName name="_4CNT240">#N/A</definedName>
    <definedName name="_4CTL050">#N/A</definedName>
    <definedName name="_4CTL095">#N/A</definedName>
    <definedName name="_4CTL150">#N/A</definedName>
    <definedName name="_4CTL240">#N/A</definedName>
    <definedName name="_4ED2062">#N/A</definedName>
    <definedName name="_4ED2063">#N/A</definedName>
    <definedName name="_4ED2064">#N/A</definedName>
    <definedName name="_4FCO100">#N/A</definedName>
    <definedName name="_4FCO101">#N/A</definedName>
    <definedName name="_4FCO200">#N/A</definedName>
    <definedName name="_4GDDCN1">#N/A</definedName>
    <definedName name="_4GOIC01">#N/A</definedName>
    <definedName name="_4GIA101">#N/A</definedName>
    <definedName name="_4HDCTT1">#N/A</definedName>
    <definedName name="_4HDCTT2">#N/A</definedName>
    <definedName name="_4HDCTT3">#N/A</definedName>
    <definedName name="_4HDCTT4">#N/A</definedName>
    <definedName name="_4HNCTT1">#N/A</definedName>
    <definedName name="_4HNCTT2">#N/A</definedName>
    <definedName name="_4HNCTT3">#N/A</definedName>
    <definedName name="_4HNCTT4">#N/A</definedName>
    <definedName name="_4KEPC01">#N/A</definedName>
    <definedName name="_4LA1001">#N/A</definedName>
    <definedName name="_4LBCO01">#N/A</definedName>
    <definedName name="_4MAÕ_HAØNG">#REF!</definedName>
    <definedName name="_4MAÕ_SOÁ_THUEÁ">#REF!</definedName>
    <definedName name="_4OSLCN2">#N/A</definedName>
    <definedName name="_4OSLCTT">#N/A</definedName>
    <definedName name="_4PKIECN">#N/A</definedName>
    <definedName name="_4VATLT1">#N/A</definedName>
    <definedName name="_5CNHT91">#N/A</definedName>
    <definedName name="_5CNHT95">#N/A</definedName>
    <definedName name="_5DNCNG1">#N/A</definedName>
    <definedName name="_5GOIC01">#N/A</definedName>
    <definedName name="_5GOIC03">#N/A</definedName>
    <definedName name="_5HDCHT1">#N/A</definedName>
    <definedName name="_5HDCHT4">#N/A</definedName>
    <definedName name="_5KEPC01">#N/A</definedName>
    <definedName name="_5KEPC02">#N/A</definedName>
    <definedName name="_5MAÕ_SOÁ_THUEÁ">#REF!</definedName>
    <definedName name="_5ÑÔN_GIAÙ">#REF!</definedName>
    <definedName name="_5OSLCH5">#N/A</definedName>
    <definedName name="_5OSLCHT">#N/A</definedName>
    <definedName name="_5TU120">#N/A</definedName>
    <definedName name="_5TU130">#N/A</definedName>
    <definedName name="_6ABC501">#N/A</definedName>
    <definedName name="_6ABC701">#N/A</definedName>
    <definedName name="_6ABC951">#N/A</definedName>
    <definedName name="_6BNTTTH">#N/A</definedName>
    <definedName name="_6BRANCH">#N/A</definedName>
    <definedName name="_6BTHT01">#N/A</definedName>
    <definedName name="_6BTHT02">#N/A</definedName>
    <definedName name="_6BTHT11">#N/A</definedName>
    <definedName name="_6CLHT01">#N/A</definedName>
    <definedName name="_6CLHT02">#N/A</definedName>
    <definedName name="_6CLHT03">#N/A</definedName>
    <definedName name="_6COABC1">#N/A</definedName>
    <definedName name="_6CPHA01">#N/A</definedName>
    <definedName name="_6CHAG01">#N/A</definedName>
    <definedName name="_6CHAG02">#N/A</definedName>
    <definedName name="_6CHAG03">#N/A</definedName>
    <definedName name="_6CHAG04">#N/A</definedName>
    <definedName name="_6CHDG01">#N/A</definedName>
    <definedName name="_6CHDG02">#N/A</definedName>
    <definedName name="_6CHDG03">#N/A</definedName>
    <definedName name="_6CHDG04">#N/A</definedName>
    <definedName name="_6CHSG01">#N/A</definedName>
    <definedName name="_6CHSG02">#N/A</definedName>
    <definedName name="_6DA0001">#N/A</definedName>
    <definedName name="_6DA0002">#N/A</definedName>
    <definedName name="_6DCT001">#N/A</definedName>
    <definedName name="_6DCTTBO">#N/A</definedName>
    <definedName name="_6DD24TT">#N/A</definedName>
    <definedName name="_6DUPLEX">#N/A</definedName>
    <definedName name="_6FCOTBU">#N/A</definedName>
    <definedName name="_6FERRU1">#N/A</definedName>
    <definedName name="_6FERRU2">#N/A</definedName>
    <definedName name="_6KD3501">#N/A</definedName>
    <definedName name="_6KD3502">#N/A</definedName>
    <definedName name="_6KD3511">#N/A</definedName>
    <definedName name="_6KD3801">#N/A</definedName>
    <definedName name="_6KD4801">#N/A</definedName>
    <definedName name="_6KD5011">#N/A</definedName>
    <definedName name="_6KD7501">#N/A</definedName>
    <definedName name="_6KD9501">#N/A</definedName>
    <definedName name="_6LABC01">#N/A</definedName>
    <definedName name="_6LATUBU">#N/A</definedName>
    <definedName name="_6MONG01">#N/A</definedName>
    <definedName name="_6NEO002">#N/A</definedName>
    <definedName name="_6ÑÔN_GIAÙ">#REF!</definedName>
    <definedName name="_6PKABC1">#N/A</definedName>
    <definedName name="_6PKHT01">#N/A</definedName>
    <definedName name="_6QUARTD">#N/A</definedName>
    <definedName name="_6RACK31">#N/A</definedName>
    <definedName name="_6RACK41">#N/A</definedName>
    <definedName name="_6SDTT24">#N/A</definedName>
    <definedName name="_6SOÁ_CTÖØ">#REF!</definedName>
    <definedName name="_6TBUDTT">#N/A</definedName>
    <definedName name="_6TDDDTT">#N/A</definedName>
    <definedName name="_6TDIA01">#N/A</definedName>
    <definedName name="_6TDIA02">#N/A</definedName>
    <definedName name="_6TLTTTH">#N/A</definedName>
    <definedName name="_6TU0601">#N/A</definedName>
    <definedName name="_6TU0602">#N/A</definedName>
    <definedName name="_6TU0603">#N/A</definedName>
    <definedName name="_6TU0901">#N/A</definedName>
    <definedName name="_6TU0902">#N/A</definedName>
    <definedName name="_6TU0903">#N/A</definedName>
    <definedName name="_6TUBUTT">#N/A</definedName>
    <definedName name="_6TRU091">#N/A</definedName>
    <definedName name="_6TRU101">#N/A</definedName>
    <definedName name="_6TRU102">#N/A</definedName>
    <definedName name="_6TRU121">#N/A</definedName>
    <definedName name="_6TRU122">#N/A</definedName>
    <definedName name="_6TRU731">#N/A</definedName>
    <definedName name="_6TRU841">#N/A</definedName>
    <definedName name="_6TRU842">#N/A</definedName>
    <definedName name="_6TRU843">#N/A</definedName>
    <definedName name="_6UCLVIS">#N/A</definedName>
    <definedName name="_7DNCABC">#N/A</definedName>
    <definedName name="_7HDCTBU">#N/A</definedName>
    <definedName name="_7Mong">#N/A</definedName>
    <definedName name="_7Neo">#N/A</definedName>
    <definedName name="_7PKTUBU">#N/A</definedName>
    <definedName name="_7SOÁ_CTÖØ">#REF!</definedName>
    <definedName name="_7SOÁ_LÖÔÏNG">#REF!</definedName>
    <definedName name="_7TBHT20">#N/A</definedName>
    <definedName name="_7TBHT30">#N/A</definedName>
    <definedName name="_7TDCABC">#N/A</definedName>
    <definedName name="_7TiepDia">#N/A</definedName>
    <definedName name="_7Tru">#N/A</definedName>
    <definedName name="_7Xa">#N/A</definedName>
    <definedName name="_8SOÁ_LÖÔÏNG">#REF!</definedName>
    <definedName name="_8TEÂN_HAØNG">#REF!</definedName>
    <definedName name="_9TEÂN_HAØNG">#REF!</definedName>
    <definedName name="_9TEÂN_KHAÙCH_HAØ">#REF!</definedName>
    <definedName name="_a">#N/A</definedName>
    <definedName name="_a1" hidden="1">{"'Sheet1'!$L$16"}</definedName>
    <definedName name="_a1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65700">#N/A</definedName>
    <definedName name="_A65800">#N/A</definedName>
    <definedName name="_A66000">#N/A</definedName>
    <definedName name="_A67000">#N/A</definedName>
    <definedName name="_A68000">#N/A</definedName>
    <definedName name="_A70000">#N/A</definedName>
    <definedName name="_A75000">#N/A</definedName>
    <definedName name="_A85000">#N/A</definedName>
    <definedName name="_abb91">#N/A</definedName>
    <definedName name="_atn1">#N/A</definedName>
    <definedName name="_atn10">#N/A</definedName>
    <definedName name="_atn2">#N/A</definedName>
    <definedName name="_atn3">#N/A</definedName>
    <definedName name="_atn4">#N/A</definedName>
    <definedName name="_atn5">#N/A</definedName>
    <definedName name="_atn6">#N/A</definedName>
    <definedName name="_atn7">#N/A</definedName>
    <definedName name="_atn8">#N/A</definedName>
    <definedName name="_atn9">#N/A</definedName>
    <definedName name="_B1" hidden="1">{"'Sheet1'!$L$16"}</definedName>
    <definedName name="_ban2" hidden="1">{"'Sheet1'!$L$16"}</definedName>
    <definedName name="_boi1">#REF!</definedName>
    <definedName name="_boi2">#REF!</definedName>
    <definedName name="_BTM150">#N/A</definedName>
    <definedName name="_BTM200">#N/A</definedName>
    <definedName name="_BTM50">#N/A</definedName>
    <definedName name="_C_Lphi_4ab">#REF!</definedName>
    <definedName name="_CON1">#REF!</definedName>
    <definedName name="_CON2">#REF!</definedName>
    <definedName name="_cot4">#REF!</definedName>
    <definedName name="_cpd1">#N/A</definedName>
    <definedName name="_cpd2">#N/A</definedName>
    <definedName name="_cpl1">#N/A</definedName>
    <definedName name="_cpl2">#N/A</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250">#N/A</definedName>
    <definedName name="_d1500" hidden="1">{"'Sheet1'!$L$16"}</definedName>
    <definedName name="_dao1">#N/A</definedName>
    <definedName name="_dao2">#N/A</definedName>
    <definedName name="_dap2">#N/A</definedName>
    <definedName name="_day1">#N/A</definedName>
    <definedName name="_day2">#N/A</definedName>
    <definedName name="_dbu1">#N/A</definedName>
    <definedName name="_dbu2">#N/A</definedName>
    <definedName name="_ddn400">#REF!</definedName>
    <definedName name="_ddn600">#REF!</definedName>
    <definedName name="_dgt100">#N/A</definedName>
    <definedName name="_DT12" hidden="1">{"'Sheet1'!$L$16"}</definedName>
    <definedName name="_Fill" hidden="1">#REF!</definedName>
    <definedName name="_xlnm._FilterDatabase" hidden="1">#REF!</definedName>
    <definedName name="_Goi8" hidden="1">{"'Sheet1'!$L$16"}</definedName>
    <definedName name="_GID1">#N/A</definedName>
    <definedName name="_h1" hidden="1">{"'Sheet1'!$L$16"}</definedName>
    <definedName name="_hom2">#N/A</definedName>
    <definedName name="_hom4">#N/A</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KL1">#N/A</definedName>
    <definedName name="_KL2">#N/A</definedName>
    <definedName name="_KL3">#N/A</definedName>
    <definedName name="_KL4">#N/A</definedName>
    <definedName name="_KL5">#N/A</definedName>
    <definedName name="_KL6">#N/A</definedName>
    <definedName name="_KL7">#N/A</definedName>
    <definedName name="_KM188">#N/A</definedName>
    <definedName name="_km189">#N/A</definedName>
    <definedName name="_km190">#N/A</definedName>
    <definedName name="_km191">#N/A</definedName>
    <definedName name="_km192">#N/A</definedName>
    <definedName name="_km193">#N/A</definedName>
    <definedName name="_km194">#N/A</definedName>
    <definedName name="_km195">#N/A</definedName>
    <definedName name="_km196">#N/A</definedName>
    <definedName name="_km197">#N/A</definedName>
    <definedName name="_km198">#N/A</definedName>
    <definedName name="_kha1">#REF!</definedName>
    <definedName name="_lap1">#N/A</definedName>
    <definedName name="_lap2">#N/A</definedName>
    <definedName name="_lu10">#N/A</definedName>
    <definedName name="_lu13">#N/A</definedName>
    <definedName name="_M1">#N/A</definedName>
    <definedName name="_M36" hidden="1">{"'Sheet1'!$L$16"}</definedName>
    <definedName name="_MAC12">#REF!</definedName>
    <definedName name="_MAC46">#REF!</definedName>
    <definedName name="_Mu1">#N/A</definedName>
    <definedName name="_Mu2">#N/A</definedName>
    <definedName name="_Mu3">#N/A</definedName>
    <definedName name="_Mu4">#N/A</definedName>
    <definedName name="_nc151">#N/A</definedName>
    <definedName name="_NC200">#N/A</definedName>
    <definedName name="_NCL100">#REF!</definedName>
    <definedName name="_NCL200">#REF!</definedName>
    <definedName name="_NCL250">#REF!</definedName>
    <definedName name="_NET2">#REF!</definedName>
    <definedName name="_nin190">#REF!</definedName>
    <definedName name="_non1" hidden="1">{#N/A,#N/A,FALSE,"RECONC'L";#N/A,#N/A,FALSE,"WORKCAP";#N/A,#N/A,FALSE,"RECONC'L";#N/A,#N/A,FALSE,"ACCRUAL";#N/A,#N/A,FALSE,"DEBTOR";#N/A,#N/A,FALSE,"ADMALLOC"}</definedName>
    <definedName name="_NPV11">#N/A</definedName>
    <definedName name="_npv22">#N/A</definedName>
    <definedName name="_NSO2" hidden="1">{"'Sheet1'!$L$16"}</definedName>
    <definedName name="_obt1">#N/A</definedName>
    <definedName name="_obt2">#N/A</definedName>
    <definedName name="_Order1" hidden="1">255</definedName>
    <definedName name="_Order2" hidden="1">255</definedName>
    <definedName name="_oto10">#N/A</definedName>
    <definedName name="_PA3" hidden="1">{"'Sheet1'!$L$16"}</definedName>
    <definedName name="_PA31" hidden="1">{"'Sheet1'!$L$16"}</definedName>
    <definedName name="_pc30">#N/A</definedName>
    <definedName name="_pc40">#N/A</definedName>
    <definedName name="_Pl2" hidden="1">{"'Sheet1'!$L$16"}</definedName>
    <definedName name="_PL3" hidden="1">#REF!</definedName>
    <definedName name="_s6">{"ÿÿÿÿÿ"}</definedName>
    <definedName name="_san108">#N/A</definedName>
    <definedName name="_san180">#N/A</definedName>
    <definedName name="_san250">#N/A</definedName>
    <definedName name="_san54">#N/A</definedName>
    <definedName name="_san90">#N/A</definedName>
    <definedName name="_sat10">#N/A</definedName>
    <definedName name="_sat12">#N/A</definedName>
    <definedName name="_sat14">#N/A</definedName>
    <definedName name="_sat16">#N/A</definedName>
    <definedName name="_sat20">#N/A</definedName>
    <definedName name="_Sat27">#N/A</definedName>
    <definedName name="_Sat6">#N/A</definedName>
    <definedName name="_sat8">#N/A</definedName>
    <definedName name="_SAU4">#N/A</definedName>
    <definedName name="_sc1">#REF!</definedName>
    <definedName name="_SC2">#REF!</definedName>
    <definedName name="_sc3">#REF!</definedName>
    <definedName name="_SN3">#REF!</definedName>
    <definedName name="_SOC10">0.3456</definedName>
    <definedName name="_SOC8">0.2827</definedName>
    <definedName name="_soi2">#N/A</definedName>
    <definedName name="_soi3">#N/A</definedName>
    <definedName name="_Sort" hidden="1">#REF!</definedName>
    <definedName name="_Sta1">531.877</definedName>
    <definedName name="_Sta2">561.952</definedName>
    <definedName name="_Sta3">712.202</definedName>
    <definedName name="_Sta4">762.202</definedName>
    <definedName name="_sua20">#N/A</definedName>
    <definedName name="_sua30">#N/A</definedName>
    <definedName name="_sw70609">#N/A</definedName>
    <definedName name="_t1">{"Thuxm2.xls","Sheet1"}</definedName>
    <definedName name="_tct3">#N/A</definedName>
    <definedName name="_tct5">#N/A</definedName>
    <definedName name="_tg427">#N/A</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th100">#N/A</definedName>
    <definedName name="_TH160">#N/A</definedName>
    <definedName name="_TH20">#N/A</definedName>
    <definedName name="_TR250">#N/A</definedName>
    <definedName name="_tr375">#N/A</definedName>
    <definedName name="_tra100">#N/A</definedName>
    <definedName name="_tra102">#N/A</definedName>
    <definedName name="_tra104">#N/A</definedName>
    <definedName name="_tra106">#N/A</definedName>
    <definedName name="_tra108">#N/A</definedName>
    <definedName name="_tra110">#N/A</definedName>
    <definedName name="_tra112">#N/A</definedName>
    <definedName name="_tra114">#N/A</definedName>
    <definedName name="_tra116">#N/A</definedName>
    <definedName name="_tra118">#N/A</definedName>
    <definedName name="_tra120">#N/A</definedName>
    <definedName name="_tra122">#N/A</definedName>
    <definedName name="_tra124">#N/A</definedName>
    <definedName name="_tra126">#N/A</definedName>
    <definedName name="_tra128">#N/A</definedName>
    <definedName name="_tra130">#N/A</definedName>
    <definedName name="_tra132">#N/A</definedName>
    <definedName name="_tra134">#N/A</definedName>
    <definedName name="_tra136">#N/A</definedName>
    <definedName name="_tra138">#N/A</definedName>
    <definedName name="_tra140">#N/A</definedName>
    <definedName name="_tra70">#N/A</definedName>
    <definedName name="_tra72">#N/A</definedName>
    <definedName name="_tra74">#N/A</definedName>
    <definedName name="_tra76">#N/A</definedName>
    <definedName name="_tra78">#N/A</definedName>
    <definedName name="_tra80">#N/A</definedName>
    <definedName name="_tra82">#N/A</definedName>
    <definedName name="_tra84">#N/A</definedName>
    <definedName name="_tra86">#N/A</definedName>
    <definedName name="_tra88">#N/A</definedName>
    <definedName name="_tra90">#N/A</definedName>
    <definedName name="_tra92">#N/A</definedName>
    <definedName name="_tra94">#N/A</definedName>
    <definedName name="_tra96">#N/A</definedName>
    <definedName name="_tra98">#N/A</definedName>
    <definedName name="_Tru21" hidden="1">{"'Sheet1'!$L$16"}</definedName>
    <definedName name="_ui100">#N/A</definedName>
    <definedName name="_ui105">#N/A</definedName>
    <definedName name="_ui108">#N/A</definedName>
    <definedName name="_ui130">#N/A</definedName>
    <definedName name="_ui140">#N/A</definedName>
    <definedName name="_ui160">#N/A</definedName>
    <definedName name="_ui180">#N/A</definedName>
    <definedName name="_ui250">#N/A</definedName>
    <definedName name="_ui271">#N/A</definedName>
    <definedName name="_ui320">#N/A</definedName>
    <definedName name="_ui45">#N/A</definedName>
    <definedName name="_ui50">#N/A</definedName>
    <definedName name="_ui54">#N/A</definedName>
    <definedName name="_ui65">#N/A</definedName>
    <definedName name="_ui75">#N/A</definedName>
    <definedName name="_ui80">#N/A</definedName>
    <definedName name="_vc1">#N/A</definedName>
    <definedName name="_vc2">#N/A</definedName>
    <definedName name="_vc3">#N/A</definedName>
    <definedName name="_VL100">#REF!</definedName>
    <definedName name="_VL200">#N/A</definedName>
    <definedName name="_VL250">#REF!</definedName>
    <definedName name="_VT22">#N/A</definedName>
    <definedName name="_xx1">#N/A</definedName>
    <definedName name="_xx12">#N/A</definedName>
    <definedName name="_xx2">#N/A</definedName>
    <definedName name="_xx3">#N/A</definedName>
    <definedName name="_xx4">#N/A</definedName>
    <definedName name="_xx5">#N/A</definedName>
    <definedName name="_xx6">#N/A</definedName>
    <definedName name="_xx7">#N/A</definedName>
    <definedName name="_yy1">#N/A</definedName>
    <definedName name="_yy2">#N/A</definedName>
    <definedName name="_zx1">#N/A</definedName>
    <definedName name="a" hidden="1">{"'Sheet1'!$L$16"}</definedName>
    <definedName name="A.">#N/A</definedName>
    <definedName name="a.1">#N/A</definedName>
    <definedName name="a.10">#N/A</definedName>
    <definedName name="a.12">#N/A</definedName>
    <definedName name="a.13">#N/A</definedName>
    <definedName name="a.2">#N/A</definedName>
    <definedName name="a.3">#N/A</definedName>
    <definedName name="a.4">#N/A</definedName>
    <definedName name="a.5">#N/A</definedName>
    <definedName name="a.6">#N/A</definedName>
    <definedName name="a.7">#N/A</definedName>
    <definedName name="a.8">#N/A</definedName>
    <definedName name="a.9">#N/A</definedName>
    <definedName name="a_">#N/A</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_">#N/A</definedName>
    <definedName name="A120_">#REF!</definedName>
    <definedName name="a2_">#N/A</definedName>
    <definedName name="a277Print_Titles">#REF!</definedName>
    <definedName name="a3_">#N/A</definedName>
    <definedName name="A35_">#REF!</definedName>
    <definedName name="a4_">#N/A</definedName>
    <definedName name="a5_">#N/A</definedName>
    <definedName name="A50_">#REF!</definedName>
    <definedName name="a6_">#N/A</definedName>
    <definedName name="A6N2">#N/A</definedName>
    <definedName name="A6N3">#N/A</definedName>
    <definedName name="a7_">#N/A</definedName>
    <definedName name="A70_">#REF!</definedName>
    <definedName name="A95_">#REF!</definedName>
    <definedName name="AA">#REF!</definedName>
    <definedName name="AAA">#N/A</definedName>
    <definedName name="aaaa" hidden="1">#N/A</definedName>
    <definedName name="aaaaa" hidden="1">{"'Sheet1'!$L$16"}</definedName>
    <definedName name="aaaaaa" hidden="1">{"'Sheet1'!$L$16"}</definedName>
    <definedName name="aaaaaaa" hidden="1">{"'Sheet1'!$L$16"}</definedName>
    <definedName name="aaaaaaaaaa" hidden="1">{"'Sheet1'!$L$16"}</definedName>
    <definedName name="AB">#REF!</definedName>
    <definedName name="ABC" hidden="1">#REF!</definedName>
    <definedName name="AC120_">#REF!</definedName>
    <definedName name="AC35_">#REF!</definedName>
    <definedName name="AC50_">#REF!</definedName>
    <definedName name="AC70_">#REF!</definedName>
    <definedName name="AC95_">#REF!</definedName>
    <definedName name="ADAY">#N/A</definedName>
    <definedName name="ADP">#REF!</definedName>
    <definedName name="æ76">#N/A</definedName>
    <definedName name="Ag_">#N/A</definedName>
    <definedName name="ag142X42">#N/A</definedName>
    <definedName name="ag15F80">#REF!</definedName>
    <definedName name="ag267N59">#N/A</definedName>
    <definedName name="ak">#N/A</definedName>
    <definedName name="akbt">#N/A</definedName>
    <definedName name="AKHAC">#REF!</definedName>
    <definedName name="All_Item">#REF!</definedName>
    <definedName name="ALPIN">#N/A</definedName>
    <definedName name="ALPJYOU">#N/A</definedName>
    <definedName name="ALPTOI">#N/A</definedName>
    <definedName name="ALTINH">#REF!</definedName>
    <definedName name="AM">#N/A</definedName>
    <definedName name="amiang">#N/A</definedName>
    <definedName name="ANN">#REF!</definedName>
    <definedName name="ANQD">#REF!</definedName>
    <definedName name="anscount" hidden="1">3</definedName>
    <definedName name="anh">#N/A</definedName>
    <definedName name="AQ">#N/A</definedName>
    <definedName name="AR_DGTN">#N/A</definedName>
    <definedName name="array">#N/A</definedName>
    <definedName name="array1">#N/A</definedName>
    <definedName name="As_">#N/A</definedName>
    <definedName name="AS2DocOpenMode" hidden="1">"AS2DocumentEdit"</definedName>
    <definedName name="ATGT" hidden="1">{"'Sheet1'!$L$16"}</definedName>
    <definedName name="ATW">#REF!</definedName>
    <definedName name="ATRAM">#N/A</definedName>
    <definedName name="AÙ">#REF!</definedName>
    <definedName name="b">#REF!</definedName>
    <definedName name="B.nuamat">7.25</definedName>
    <definedName name="b_1">#N/A</definedName>
    <definedName name="b_2">#N/A</definedName>
    <definedName name="b_240">#N/A</definedName>
    <definedName name="b_280">#N/A</definedName>
    <definedName name="b_3">#N/A</definedName>
    <definedName name="b_320">#N/A</definedName>
    <definedName name="b_4">#N/A</definedName>
    <definedName name="b_5">#N/A</definedName>
    <definedName name="b_6">#N/A</definedName>
    <definedName name="B_Isc">#N/A</definedName>
    <definedName name="B_n_tuyÓn_than_Cöa__ng">"tco"</definedName>
    <definedName name="b_tong">#REF!</definedName>
    <definedName name="b1_">#N/A</definedName>
    <definedName name="b2_">#N/A</definedName>
    <definedName name="b3_">#N/A</definedName>
    <definedName name="b4_">#N/A</definedName>
    <definedName name="b5_">#N/A</definedName>
    <definedName name="b6_">#N/A</definedName>
    <definedName name="b7_">#N/A</definedName>
    <definedName name="bac2.7">#N/A</definedName>
    <definedName name="BANG">#N/A</definedName>
    <definedName name="Bang_cly">#REF!</definedName>
    <definedName name="Bang_CVC">#REF!</definedName>
    <definedName name="BANG_CHI_TIET_THI_NGHIEM_CONG_TO">#N/A</definedName>
    <definedName name="BANG_CHI_TIET_THI_NGHIEM_DZ0.4KV">#N/A</definedName>
    <definedName name="BANG_CHI_TIET_THI_NGHIEM_DZ22KV">#N/A</definedName>
    <definedName name="bang_gia">#REF!</definedName>
    <definedName name="BANG_TONG_HOP_CONG_TO">#N/A</definedName>
    <definedName name="BANG_TONG_HOP_DZ0.4KV">#N/A</definedName>
    <definedName name="BANG_TONG_HOP_DZ22KV">#N/A</definedName>
    <definedName name="BANG_TONG_HOP_KHO_BAI">#N/A</definedName>
    <definedName name="BANG_TONG_HOP_TBA">#N/A</definedName>
    <definedName name="Bang_travl">#REF!</definedName>
    <definedName name="BANG1">#N/A</definedName>
    <definedName name="Bang2">#N/A</definedName>
    <definedName name="bangciti">#N/A</definedName>
    <definedName name="bangchu">#N/A</definedName>
    <definedName name="BangGiaVL_Q">#N/A</definedName>
    <definedName name="bangma">#N/A</definedName>
    <definedName name="bangma1">#N/A</definedName>
    <definedName name="bangma198">#N/A</definedName>
    <definedName name="bangma2">#N/A</definedName>
    <definedName name="bangma3">#N/A</definedName>
    <definedName name="bangma5">#N/A</definedName>
    <definedName name="baocao2">#N/A</definedName>
    <definedName name="Bar">#N/A</definedName>
    <definedName name="BarData">#N/A</definedName>
    <definedName name="Bay">#N/A</definedName>
    <definedName name="BB">#REF!</definedName>
    <definedName name="bbkt">#REF!</definedName>
    <definedName name="bbtc">#REF!</definedName>
    <definedName name="bc">#N/A</definedName>
    <definedName name="BCBo" hidden="1">{"'Sheet1'!$L$16"}</definedName>
    <definedName name="bd">#N/A</definedName>
    <definedName name="bD_">#N/A</definedName>
    <definedName name="BDAY">#N/A</definedName>
    <definedName name="bdd">1.5</definedName>
    <definedName name="bdf">#N/A</definedName>
    <definedName name="bDF_">#N/A</definedName>
    <definedName name="bdht15nc">#N/A</definedName>
    <definedName name="bdht15vl">#N/A</definedName>
    <definedName name="bdht25nc">#N/A</definedName>
    <definedName name="bdht25vl">#N/A</definedName>
    <definedName name="bdht325nc">#N/A</definedName>
    <definedName name="bdht325vl">#N/A</definedName>
    <definedName name="bé_giao_th_ng">#REF!</definedName>
    <definedName name="bé_x_y_dùng">#REF!</definedName>
    <definedName name="beff">#N/A</definedName>
    <definedName name="betong">#N/A</definedName>
    <definedName name="BetongM150">#N/A</definedName>
    <definedName name="BetongM200">#N/A</definedName>
    <definedName name="BetongM50">#N/A</definedName>
    <definedName name="bh">#N/A</definedName>
    <definedName name="bia">#N/A</definedName>
    <definedName name="BIEU3" hidden="1">{"'Sheet1'!$L$16"}</definedName>
    <definedName name="binh" hidden="1">{"'Sheet1'!$L$16"}</definedName>
    <definedName name="bL">#N/A</definedName>
    <definedName name="bL_">#N/A</definedName>
    <definedName name="blang">#N/A</definedName>
    <definedName name="blf">#N/A</definedName>
    <definedName name="bLF_">#N/A</definedName>
    <definedName name="blkh">#N/A</definedName>
    <definedName name="blkh1">#N/A</definedName>
    <definedName name="blong">#N/A</definedName>
    <definedName name="blop">#N/A</definedName>
    <definedName name="Bm">3.5</definedName>
    <definedName name="bmphuloc">#N/A</definedName>
    <definedName name="Bn">6.5</definedName>
    <definedName name="bocdo">#REF!</definedName>
    <definedName name="bomnuocdau10">#N/A</definedName>
    <definedName name="bomnuocdau100">#N/A</definedName>
    <definedName name="bomnuocdau15">#N/A</definedName>
    <definedName name="bomnuocdau150">#N/A</definedName>
    <definedName name="bomnuocdau20">#N/A</definedName>
    <definedName name="bomnuocdau37">#N/A</definedName>
    <definedName name="bomnuocdau45">#N/A</definedName>
    <definedName name="bomnuocdau5">#N/A</definedName>
    <definedName name="bomnuocdau5.5">#N/A</definedName>
    <definedName name="bomnuocdau7">#N/A</definedName>
    <definedName name="bomnuocdau7.5">#N/A</definedName>
    <definedName name="bomnuocdau75">#N/A</definedName>
    <definedName name="bomnuocdien0.55">#N/A</definedName>
    <definedName name="bomnuocdien0.75">#N/A</definedName>
    <definedName name="bomnuocdien1.5">#N/A</definedName>
    <definedName name="bomnuocdien10">#N/A</definedName>
    <definedName name="bomnuocdien113">#N/A</definedName>
    <definedName name="bomnuocdien14">#N/A</definedName>
    <definedName name="bomnuocdien2">#N/A</definedName>
    <definedName name="bomnuocdien2.8">#N/A</definedName>
    <definedName name="bomnuocdien20">#N/A</definedName>
    <definedName name="bomnuocdien22">#N/A</definedName>
    <definedName name="bomnuocdien28">#N/A</definedName>
    <definedName name="bomnuocdien30">#N/A</definedName>
    <definedName name="bomnuocdien4">#N/A</definedName>
    <definedName name="bomnuocdien4.5">#N/A</definedName>
    <definedName name="bomnuocdien40">#N/A</definedName>
    <definedName name="bomnuocdien50">#N/A</definedName>
    <definedName name="bomnuocdien55">#N/A</definedName>
    <definedName name="bomnuocdien7">#N/A</definedName>
    <definedName name="bomnuocdien75">#N/A</definedName>
    <definedName name="bomnuocxang3">#N/A</definedName>
    <definedName name="bomnuocxang4">#N/A</definedName>
    <definedName name="bomnuocxang6">#N/A</definedName>
    <definedName name="bomnuocxang7">#N/A</definedName>
    <definedName name="bomnuocxang8">#N/A</definedName>
    <definedName name="Bon">#N/A</definedName>
    <definedName name="bonnuocdien1.1">#N/A</definedName>
    <definedName name="Book2">#N/A</definedName>
    <definedName name="BOQ">#REF!</definedName>
    <definedName name="BPTC_vanchuyen">#N/A</definedName>
    <definedName name="BQP">#REF!</definedName>
    <definedName name="bS">#N/A</definedName>
    <definedName name="bs_">#N/A</definedName>
    <definedName name="bsdt" hidden="1">{"'Sheet1'!$L$16"}</definedName>
    <definedName name="bsf">#N/A</definedName>
    <definedName name="bSF_">#N/A</definedName>
    <definedName name="bson">#N/A</definedName>
    <definedName name="BT">#REF!</definedName>
    <definedName name="BT_125">#N/A</definedName>
    <definedName name="BT200_50">#N/A</definedName>
    <definedName name="btai">#N/A</definedName>
    <definedName name="btds">#N/A</definedName>
    <definedName name="btl" hidden="1">{"'Sheet1'!$L$16"}</definedName>
    <definedName name="bttc">#N/A</definedName>
    <definedName name="btham">#N/A</definedName>
    <definedName name="BTRAM">#N/A</definedName>
    <definedName name="BU_CHENH_LECH_DZ0.4KV">#N/A</definedName>
    <definedName name="BU_CHENH_LECH_DZ22KV">#N/A</definedName>
    <definedName name="BU_CHENH_LECH_TBA">#N/A</definedName>
    <definedName name="Bulongma">8700</definedName>
    <definedName name="buoc">#N/A</definedName>
    <definedName name="BVCISUMMARY">#REF!</definedName>
    <definedName name="bW">#N/A</definedName>
    <definedName name="bw_">#N/A</definedName>
    <definedName name="bwf">#N/A</definedName>
    <definedName name="bWF_">#N/A</definedName>
    <definedName name="bWL">#N/A</definedName>
    <definedName name="bwlf">#N/A</definedName>
    <definedName name="bWLF_">#N/A</definedName>
    <definedName name="C.1.1..Phat_tuyen">#N/A</definedName>
    <definedName name="C.1.10..VC_Thu_cong_CG">#N/A</definedName>
    <definedName name="C.1.2..Chat_cay_thu_cong">#N/A</definedName>
    <definedName name="C.1.3..Chat_cay_may">#N/A</definedName>
    <definedName name="C.1.4..Dao_goc_cay">#N/A</definedName>
    <definedName name="C.1.5..Lam_duong_tam">#N/A</definedName>
    <definedName name="C.1.6..Lam_cau_tam">#N/A</definedName>
    <definedName name="C.1.7..Rai_da_chong_lun">#N/A</definedName>
    <definedName name="C.1.8..Lam_kho_tam">#N/A</definedName>
    <definedName name="C.1.8..San_mat_bang">#N/A</definedName>
    <definedName name="C.2.1..VC_Thu_cong">#N/A</definedName>
    <definedName name="C.2.2..VC_T_cong_CG">#N/A</definedName>
    <definedName name="C.2.3..Boc_do">#N/A</definedName>
    <definedName name="C.3.1..Dao_dat_mong_cot">#N/A</definedName>
    <definedName name="C.3.2..Dao_dat_de_dap">#N/A</definedName>
    <definedName name="C.3.3..Dap_dat_mong">#N/A</definedName>
    <definedName name="C.3.4..Dao_dap_TDia">#N/A</definedName>
    <definedName name="C.3.5..Dap_bo_bao">#N/A</definedName>
    <definedName name="C.3.6..Bom_tat_nuoc">#N/A</definedName>
    <definedName name="C.3.7..Dao_bun">#N/A</definedName>
    <definedName name="C.3.8..Dap_cat_CT">#N/A</definedName>
    <definedName name="C.3.9..Dao_pha_da">#N/A</definedName>
    <definedName name="C.4.1.Cot_thep">#N/A</definedName>
    <definedName name="C.4.2..Van_khuon">#N/A</definedName>
    <definedName name="C.4.3..Be_tong">#N/A</definedName>
    <definedName name="C.4.4..Lap_BT_D.San">#N/A</definedName>
    <definedName name="C.4.5..Xay_da_hoc">#N/A</definedName>
    <definedName name="C.4.6..Dong_coc">#N/A</definedName>
    <definedName name="C.4.7..Quet_Bi_tum">#N/A</definedName>
    <definedName name="C.5.1..Lap_cot_thep">#N/A</definedName>
    <definedName name="C.5.2..Lap_cot_BT">#N/A</definedName>
    <definedName name="C.5.3..Lap_dat_xa">#N/A</definedName>
    <definedName name="C.5.4..Lap_tiep_dia">#N/A</definedName>
    <definedName name="C.5.5..Son_sat_thep">#N/A</definedName>
    <definedName name="C.6.1..Lap_su_dung">#N/A</definedName>
    <definedName name="C.6.2..Lap_su_CS">#N/A</definedName>
    <definedName name="C.6.3..Su_chuoi_do">#N/A</definedName>
    <definedName name="C.6.4..Su_chuoi_neo">#N/A</definedName>
    <definedName name="C.6.5..Lap_phu_kien">#N/A</definedName>
    <definedName name="C.6.6..Ep_noi_day">#N/A</definedName>
    <definedName name="C.6.7..KD_vuot_CN">#N/A</definedName>
    <definedName name="C.6.8..Rai_cang_day">#N/A</definedName>
    <definedName name="C.6.9..Cap_quang">#N/A</definedName>
    <definedName name="C.doc1">540</definedName>
    <definedName name="C.doc2">740</definedName>
    <definedName name="C_">#REF!</definedName>
    <definedName name="c_1">#N/A</definedName>
    <definedName name="c_2">#N/A</definedName>
    <definedName name="c_n">#REF!</definedName>
    <definedName name="C2.7">#N/A</definedName>
    <definedName name="C3.0">#N/A</definedName>
    <definedName name="C3.5">#N/A</definedName>
    <definedName name="C3.7">#N/A</definedName>
    <definedName name="C4.0">#N/A</definedName>
    <definedName name="ca.1111">#N/A</definedName>
    <definedName name="ca.1111.th">#N/A</definedName>
    <definedName name="CABLE2">#N/A</definedName>
    <definedName name="CACAU">298161</definedName>
    <definedName name="cao">#N/A</definedName>
    <definedName name="cap">#N/A</definedName>
    <definedName name="CAP_DIEN_AP">#N/A</definedName>
    <definedName name="cap0.7">#N/A</definedName>
    <definedName name="CAPDAT">#N/A</definedName>
    <definedName name="capphoithiennhien">#N/A</definedName>
    <definedName name="cat">#N/A</definedName>
    <definedName name="catchuan">#N/A</definedName>
    <definedName name="Category_All">#REF!</definedName>
    <definedName name="CATIN">#N/A</definedName>
    <definedName name="CATJYOU">#N/A</definedName>
    <definedName name="catmin">#N/A</definedName>
    <definedName name="catnen">#N/A</definedName>
    <definedName name="catsan">#N/A</definedName>
    <definedName name="CATSYU">#N/A</definedName>
    <definedName name="catvang">#N/A</definedName>
    <definedName name="catxay">#N/A</definedName>
    <definedName name="cathatnho">#N/A</definedName>
    <definedName name="CATREC">#N/A</definedName>
    <definedName name="cau">#N/A</definedName>
    <definedName name="cau_nho">#N/A</definedName>
    <definedName name="caubanhhoi10">#N/A</definedName>
    <definedName name="caubanhhoi16">#N/A</definedName>
    <definedName name="caubanhhoi25">#N/A</definedName>
    <definedName name="caubanhhoi3">#N/A</definedName>
    <definedName name="caubanhhoi4">#N/A</definedName>
    <definedName name="caubanhhoi40">#N/A</definedName>
    <definedName name="caubanhhoi5">#N/A</definedName>
    <definedName name="caubanhhoi6">#N/A</definedName>
    <definedName name="caubanhhoi65">#N/A</definedName>
    <definedName name="caubanhhoi7">#N/A</definedName>
    <definedName name="caubanhhoi8">#N/A</definedName>
    <definedName name="caubanhhoi90">#N/A</definedName>
    <definedName name="caubanhxich10">#N/A</definedName>
    <definedName name="caubanhxich100">#N/A</definedName>
    <definedName name="caubanhxich16">#N/A</definedName>
    <definedName name="caubanhxich25">#N/A</definedName>
    <definedName name="caubanhxich28">#N/A</definedName>
    <definedName name="caubanhxich40">#N/A</definedName>
    <definedName name="caubanhxich5">#N/A</definedName>
    <definedName name="caubanhxich50">#N/A</definedName>
    <definedName name="caubanhxich63">#N/A</definedName>
    <definedName name="caubanhxich7">#N/A</definedName>
    <definedName name="cauthap10">#N/A</definedName>
    <definedName name="cauthap12">#N/A</definedName>
    <definedName name="cauthap15">#N/A</definedName>
    <definedName name="cauthap20">#N/A</definedName>
    <definedName name="cauthap25">#N/A</definedName>
    <definedName name="cauthap3">#N/A</definedName>
    <definedName name="cauthap30">#N/A</definedName>
    <definedName name="cauthap40">#N/A</definedName>
    <definedName name="cauthap5">#N/A</definedName>
    <definedName name="cauthap50">#N/A</definedName>
    <definedName name="cauthap8">#N/A</definedName>
    <definedName name="CB">#N/A</definedName>
    <definedName name="cc">#N/A</definedName>
    <definedName name="CCDohutam1" hidden="1">{"'Sheet1'!$L$16"}</definedName>
    <definedName name="CCNK">#N/A</definedName>
    <definedName name="CCS">#REF!</definedName>
    <definedName name="cd">#N/A</definedName>
    <definedName name="CDADD">#N/A</definedName>
    <definedName name="CDAY">#N/A</definedName>
    <definedName name="CDCDZ22">#REF!</definedName>
    <definedName name="CDD">#REF!</definedName>
    <definedName name="CDDB">#N/A</definedName>
    <definedName name="CDDD">#N/A</definedName>
    <definedName name="CDDD1P">#N/A</definedName>
    <definedName name="CDDD1PHA">#N/A</definedName>
    <definedName name="CDDD3PHA">#N/A</definedName>
    <definedName name="CDDT">#N/A</definedName>
    <definedName name="CDEDZ04">#REF!</definedName>
    <definedName name="CDEDZ22">#REF!</definedName>
    <definedName name="CDMD">#N/A</definedName>
    <definedName name="CDN">#REF!</definedName>
    <definedName name="CDTK_tim">31.77</definedName>
    <definedName name="Céng">#N/A</definedName>
    <definedName name="cfk">#REF!</definedName>
    <definedName name="cgionc">#N/A</definedName>
    <definedName name="cgiovl">#N/A</definedName>
    <definedName name="citidd">#N/A</definedName>
    <definedName name="CK">#REF!</definedName>
    <definedName name="cknc">#N/A</definedName>
    <definedName name="ckvl">#N/A</definedName>
    <definedName name="CL">#N/A</definedName>
    <definedName name="CLECH_0.4">#N/A</definedName>
    <definedName name="CLech_22">#N/A</definedName>
    <definedName name="Clech_o.4">#N/A</definedName>
    <definedName name="CLTMP">#N/A</definedName>
    <definedName name="CLVC">#N/A</definedName>
    <definedName name="clvc1">#N/A</definedName>
    <definedName name="CLVC3">0.1</definedName>
    <definedName name="CLVC35">#N/A</definedName>
    <definedName name="CLVCTB">#REF!</definedName>
    <definedName name="CLVL">#REF!</definedName>
    <definedName name="CLyTC">#N/A</definedName>
    <definedName name="CN3p">#N/A</definedName>
    <definedName name="Co">#REF!</definedName>
    <definedName name="co.">#REF!</definedName>
    <definedName name="co..">#REF!</definedName>
    <definedName name="COAT">#N/A</definedName>
    <definedName name="coc">#N/A</definedName>
    <definedName name="coc20x20">#N/A</definedName>
    <definedName name="CoCauN" hidden="1">{"'Sheet1'!$L$16"}</definedName>
    <definedName name="coctre">#N/A</definedName>
    <definedName name="Code" hidden="1">#REF!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ng_HM_DTCT">#REF!</definedName>
    <definedName name="Cong_M_DTCT">#REF!</definedName>
    <definedName name="Cong_NC_DTCT">#REF!</definedName>
    <definedName name="Cong_VL_DTCT">#REF!</definedName>
    <definedName name="cong1x15">#N/A</definedName>
    <definedName name="cong3.5">#N/A</definedName>
    <definedName name="Cost" hidden="1">{#N/A,#N/A,FALSE,"ACCRUAL";#N/A,#N/A,FALSE,"ACURRENT";#N/A,#N/A,FALSE,"ADMALLOC";#N/A,#N/A,FALSE,"WORKCAP";#N/A,#N/A,FALSE,"ANALYSIS";#N/A,#N/A,FALSE,"DEBTOR";#N/A,#N/A,FALSE,"FUNDSREC";#N/A,#N/A,FALSE,"FUNDSSUM";#N/A,#N/A,FALSE,"MOB95";#N/A,#N/A,FALSE,"INS96";#N/A,#N/A,FALSE,"RECONC'L";#N/A,#N/A,FALSE,"SUMMARY";#N/A,#N/A,FALSE,"INS-SE";#N/A,#N/A,FALSE,"CAPEX-INS"}</definedName>
    <definedName name="cot">#REF!</definedName>
    <definedName name="COT_HA">#REF!</definedName>
    <definedName name="COT_TA">#REF!</definedName>
    <definedName name="Cot_thep">#N/A</definedName>
    <definedName name="COT10DZ22">#REF!</definedName>
    <definedName name="COT12DZ22">#REF!</definedName>
    <definedName name="COT14DZ22">#REF!</definedName>
    <definedName name="COT20DZ22">#REF!</definedName>
    <definedName name="cot7.5">#N/A</definedName>
    <definedName name="cot8.5">#N/A</definedName>
    <definedName name="COTPYLONEDZ04">#REF!</definedName>
    <definedName name="Cotsatma">9726</definedName>
    <definedName name="COTTHEP10DZ22">#REF!</definedName>
    <definedName name="COTTHEP12DZ22">#REF!</definedName>
    <definedName name="COTTHEP9DZ22">#REF!</definedName>
    <definedName name="Cotthepma">9726</definedName>
    <definedName name="COTVUONGDZ04">#REF!</definedName>
    <definedName name="COVER">#REF!</definedName>
    <definedName name="CP" hidden="1">#REF!</definedName>
    <definedName name="CPC">#REF!</definedName>
    <definedName name="cpd">#N/A</definedName>
    <definedName name="cpdd">#N/A</definedName>
    <definedName name="cpdd1">#N/A</definedName>
    <definedName name="cpdd2">#N/A</definedName>
    <definedName name="cpddhh">#N/A</definedName>
    <definedName name="cplhsmt">#N/A</definedName>
    <definedName name="cpmtc">#N/A</definedName>
    <definedName name="cpnc">#N/A</definedName>
    <definedName name="cptdhsmt">#N/A</definedName>
    <definedName name="cptdtdt">#N/A</definedName>
    <definedName name="cptdtkkt">#N/A</definedName>
    <definedName name="CPTKE">#N/A</definedName>
    <definedName name="cptt">#N/A</definedName>
    <definedName name="CPVC100">#REF!</definedName>
    <definedName name="CPVC1KM">#N/A</definedName>
    <definedName name="CPVC35">#N/A</definedName>
    <definedName name="CPVCDN">#N/A</definedName>
    <definedName name="cpvl">#N/A</definedName>
    <definedName name="CPX">#N/A</definedName>
    <definedName name="CPY">#N/A</definedName>
    <definedName name="CRD">#REF!</definedName>
    <definedName name="_xlnm.Criteria">#N/A</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X">#N/A</definedName>
    <definedName name="CSY">#N/A</definedName>
    <definedName name="ct">#N/A</definedName>
    <definedName name="CT_50">#REF!</definedName>
    <definedName name="CT_MCX">#REF!</definedName>
    <definedName name="Ctb">#N/A</definedName>
    <definedName name="CTCT1" hidden="1">{"'Sheet1'!$L$16"}</definedName>
    <definedName name="CTCT2" hidden="1">{"'Sheet1'!$L$16"}</definedName>
    <definedName name="ctdg">#N/A</definedName>
    <definedName name="ctdn9697">#N/A</definedName>
    <definedName name="cti3x15">#N/A</definedName>
    <definedName name="ctiep">#REF!</definedName>
    <definedName name="ctmai">#N/A</definedName>
    <definedName name="cto">#N/A</definedName>
    <definedName name="ctong">#N/A</definedName>
    <definedName name="CTRAM">#N/A</definedName>
    <definedName name="ctre">#N/A</definedName>
    <definedName name="cu">#REF!</definedName>
    <definedName name="cu_ly">#REF!</definedName>
    <definedName name="cu_ly_1">#N/A</definedName>
    <definedName name="CU_LY_VAN_CHUYEN_GIA_QUYEN">#N/A</definedName>
    <definedName name="CU_LY_VAN_CHUYEN_THU_CONG">#N/A</definedName>
    <definedName name="cu_ly1">#N/A</definedName>
    <definedName name="cu_lyvc">#N/A</definedName>
    <definedName name="cui">#N/A</definedName>
    <definedName name="CuLy">#REF!</definedName>
    <definedName name="CuLy_Q">#REF!</definedName>
    <definedName name="culy1">#N/A</definedName>
    <definedName name="culy2">#N/A</definedName>
    <definedName name="culy3">#N/A</definedName>
    <definedName name="culy4">#N/A</definedName>
    <definedName name="culy5">#N/A</definedName>
    <definedName name="cuoc">#N/A</definedName>
    <definedName name="cuoc_vc">#REF!</definedName>
    <definedName name="Cuoc_vc_1">#N/A</definedName>
    <definedName name="cuoc_vc1">#N/A</definedName>
    <definedName name="CuocVC">#REF!</definedName>
    <definedName name="CURRENCY">#REF!</definedName>
    <definedName name="cv">#N/A</definedName>
    <definedName name="CVC_Q">#REF!</definedName>
    <definedName name="cx">#REF!</definedName>
    <definedName name="cxhtnc">#N/A</definedName>
    <definedName name="cxhtvl">#N/A</definedName>
    <definedName name="cxnc">#N/A</definedName>
    <definedName name="cxvl">#N/A</definedName>
    <definedName name="cxxnc">#N/A</definedName>
    <definedName name="cxxvl">#N/A</definedName>
    <definedName name="CH">#N/A</definedName>
    <definedName name="ChÆt_c_y">#N/A</definedName>
    <definedName name="Chang">#N/A</definedName>
    <definedName name="chhtnc">#N/A</definedName>
    <definedName name="chhtvl">#N/A</definedName>
    <definedName name="chi_tiÕt_vËt_liÖu___nh_n_c_ng___m_y_thi_c_ng">#REF!</definedName>
    <definedName name="Chin">#N/A</definedName>
    <definedName name="ChiPhiKhac">#N/A</definedName>
    <definedName name="CHITIET">#REF!</definedName>
    <definedName name="chitietbgiang2" hidden="1">{"'Sheet1'!$L$16"}</definedName>
    <definedName name="chitietdao">#N/A</definedName>
    <definedName name="chl" hidden="1">{"'Sheet1'!$L$16"}</definedName>
    <definedName name="chnc">#N/A</definedName>
    <definedName name="Chu">#N/A</definedName>
    <definedName name="chung">66</definedName>
    <definedName name="chungloainhapthan">#REF!</definedName>
    <definedName name="chungloaiXNT">#REF!</definedName>
    <definedName name="chungloaixuatthan">#REF!</definedName>
    <definedName name="chuyen" hidden="1">{"'Sheet1'!$L$16"}</definedName>
    <definedName name="chvl">#N/A</definedName>
    <definedName name="d">#REF!</definedName>
    <definedName name="d.d">#N/A</definedName>
    <definedName name="d.d1">#N/A</definedName>
    <definedName name="d.d2">#N/A</definedName>
    <definedName name="d_">#REF!</definedName>
    <definedName name="d_1">#N/A</definedName>
    <definedName name="d_2">#N/A</definedName>
    <definedName name="d_3">#N/A</definedName>
    <definedName name="d_4">#N/A</definedName>
    <definedName name="D_7101A_B">#REF!</definedName>
    <definedName name="D_Gia">#N/A</definedName>
    <definedName name="D_n">#REF!</definedName>
    <definedName name="d0.5">#N/A</definedName>
    <definedName name="d1.2">#N/A</definedName>
    <definedName name="D1x49">#N/A</definedName>
    <definedName name="D1x49x49">#N/A</definedName>
    <definedName name="d1x6">#N/A</definedName>
    <definedName name="d2.4">#N/A</definedName>
    <definedName name="d24nc">#N/A</definedName>
    <definedName name="d24vl">#N/A</definedName>
    <definedName name="D4.0">#N/A</definedName>
    <definedName name="d4.6">#N/A</definedName>
    <definedName name="d4_">#N/A</definedName>
    <definedName name="d5_">#N/A</definedName>
    <definedName name="d6.8">#N/A</definedName>
    <definedName name="da">#REF!</definedName>
    <definedName name="da05x1">#N/A</definedName>
    <definedName name="da1x2">#N/A</definedName>
    <definedName name="da2x4">#N/A</definedName>
    <definedName name="da4x6">#N/A</definedName>
    <definedName name="dadas">#N/A</definedName>
    <definedName name="dahoc">#N/A</definedName>
    <definedName name="dam">78000</definedName>
    <definedName name="dam_24">#REF!</definedName>
    <definedName name="damban0.4">#N/A</definedName>
    <definedName name="damban0.6">#N/A</definedName>
    <definedName name="damban0.8">#N/A</definedName>
    <definedName name="damban1">#N/A</definedName>
    <definedName name="dambaoGT">#N/A</definedName>
    <definedName name="damcanh1">#N/A</definedName>
    <definedName name="damchancuu5.5">#N/A</definedName>
    <definedName name="damchancuu9">#N/A</definedName>
    <definedName name="damdui0.6">#N/A</definedName>
    <definedName name="damdui0.8">#N/A</definedName>
    <definedName name="damdui1">#N/A</definedName>
    <definedName name="damdui1.5">#N/A</definedName>
    <definedName name="damdui2.8">#N/A</definedName>
    <definedName name="DamNgang">#REF!</definedName>
    <definedName name="damrung15">#N/A</definedName>
    <definedName name="damrung18">#N/A</definedName>
    <definedName name="damrung8">#N/A</definedName>
    <definedName name="damtay60">#N/A</definedName>
    <definedName name="damtay80">#N/A</definedName>
    <definedName name="danhmuc">#REF!</definedName>
    <definedName name="danhmucN">#REF!</definedName>
    <definedName name="DAODAT">#REF!</definedName>
    <definedName name="daotd">#N/A</definedName>
    <definedName name="dap">#N/A</definedName>
    <definedName name="daptd">#N/A</definedName>
    <definedName name="data">#REF!</definedName>
    <definedName name="DATA_DATA2_List">#N/A</definedName>
    <definedName name="DATA_W">#REF!</definedName>
    <definedName name="DATA_X">#REF!</definedName>
    <definedName name="DATA_Xn">#REF!</definedName>
    <definedName name="data1">#REF!</definedName>
    <definedName name="Data11">#REF!</definedName>
    <definedName name="data2" hidden="1">#REF!</definedName>
    <definedName name="data3" hidden="1">#REF!</definedName>
    <definedName name="Data41">#REF!</definedName>
    <definedName name="data5">#REF!</definedName>
    <definedName name="data6">#REF!</definedName>
    <definedName name="data7">#REF!</definedName>
    <definedName name="data8">#REF!</definedName>
    <definedName name="_xlnm.Database">#REF!</definedName>
    <definedName name="DataFilter">#REF!</definedName>
    <definedName name="DATALH">#REF!</definedName>
    <definedName name="DATAn">#REF!</definedName>
    <definedName name="DataSort">#REF!</definedName>
    <definedName name="datdo">#N/A</definedName>
    <definedName name="datnen">#N/A</definedName>
    <definedName name="dathai">#N/A</definedName>
    <definedName name="dau" hidden="1">{"'Sheet1'!$L$16"}</definedName>
    <definedName name="DauMoiGiaoKeHoach">#REF!</definedName>
    <definedName name="day">#REF!</definedName>
    <definedName name="Day_AC">#N/A</definedName>
    <definedName name="DAYSU">#REF!</definedName>
    <definedName name="db">#N/A</definedName>
    <definedName name="dba">#N/A</definedName>
    <definedName name="dbhdkx12.5">#N/A</definedName>
    <definedName name="dbhdkx18">#N/A</definedName>
    <definedName name="dbhdkx25">#N/A</definedName>
    <definedName name="dbhdkx26.5">#N/A</definedName>
    <definedName name="dbhdkx9">#N/A</definedName>
    <definedName name="dbhth16">#N/A</definedName>
    <definedName name="dbhth17.5">#N/A</definedName>
    <definedName name="dbhth25">#N/A</definedName>
    <definedName name="dc">#N/A</definedName>
    <definedName name="Dcap">#N/A</definedName>
    <definedName name="dcc">#N/A</definedName>
    <definedName name="dcl">#N/A</definedName>
    <definedName name="DCL_22">12117600</definedName>
    <definedName name="DCL_35">25490000</definedName>
    <definedName name="Dcol">#N/A</definedName>
    <definedName name="Dch">#N/A</definedName>
    <definedName name="dche">#N/A</definedName>
    <definedName name="DD">#N/A</definedName>
    <definedName name="dd0.5x1">#N/A</definedName>
    <definedName name="dd1pnc">#N/A</definedName>
    <definedName name="dd1pvl">#N/A</definedName>
    <definedName name="dd1x2">#N/A</definedName>
    <definedName name="dd2x4">#N/A</definedName>
    <definedName name="dd3pctnc">#N/A</definedName>
    <definedName name="dd3pctvl">#N/A</definedName>
    <definedName name="dd3plmvl">#N/A</definedName>
    <definedName name="dd3pnc">#N/A</definedName>
    <definedName name="dd3pvl">#N/A</definedName>
    <definedName name="dd4x6">#N/A</definedName>
    <definedName name="ddam">#N/A</definedName>
    <definedName name="dday">#N/A</definedName>
    <definedName name="ddd" hidden="1">{"'Sheet1'!$L$16"}</definedName>
    <definedName name="dddem">0.1</definedName>
    <definedName name="dden">#N/A</definedName>
    <definedName name="ddhtnc">#N/A</definedName>
    <definedName name="ddhtvl">#N/A</definedName>
    <definedName name="ddia">#N/A</definedName>
    <definedName name="ddien">#N/A</definedName>
    <definedName name="ddt2nc">#N/A</definedName>
    <definedName name="ddt2vl">#N/A</definedName>
    <definedName name="ddtd3pnc">#N/A</definedName>
    <definedName name="ddtt1pnc">#N/A</definedName>
    <definedName name="ddtt1pvl">#N/A</definedName>
    <definedName name="ddtt3pnc">#N/A</definedName>
    <definedName name="ddtt3pvl">#N/A</definedName>
    <definedName name="deff">#N/A</definedName>
    <definedName name="den_bu">#REF!</definedName>
    <definedName name="denbu">#N/A</definedName>
    <definedName name="det">#N/A</definedName>
    <definedName name="df">#REF!</definedName>
    <definedName name="dg">#REF!</definedName>
    <definedName name="dg_5cau">#REF!</definedName>
    <definedName name="DG_M_C_X">#REF!</definedName>
    <definedName name="dgbdII">#N/A</definedName>
    <definedName name="dgc">#REF!</definedName>
    <definedName name="DGCT_L.SON1">#N/A</definedName>
    <definedName name="DGCT_T.Quy_P.Thuy_Q">#REF!</definedName>
    <definedName name="DGCT_TRAUQUYPHUTHUY_HN">#REF!</definedName>
    <definedName name="DGCTI592">#REF!</definedName>
    <definedName name="dgd">#REF!</definedName>
    <definedName name="DGM">#N/A</definedName>
    <definedName name="DGNC">#N/A</definedName>
    <definedName name="DGNCTT">#N/A</definedName>
    <definedName name="dgqndn">#N/A</definedName>
    <definedName name="DGTV">#N/A</definedName>
    <definedName name="DGTH">#REF!</definedName>
    <definedName name="DGTH1">#N/A</definedName>
    <definedName name="dgth2">#N/A</definedName>
    <definedName name="DGTR">#N/A</definedName>
    <definedName name="dgvl">#REF!</definedName>
    <definedName name="DGVL1">#N/A</definedName>
    <definedName name="DGVT">#N/A</definedName>
    <definedName name="DGIA">#REF!</definedName>
    <definedName name="DGIA2">#REF!</definedName>
    <definedName name="dgiatru">#N/A</definedName>
    <definedName name="dh">#N/A</definedName>
    <definedName name="dhoc">#N/A</definedName>
    <definedName name="dhom">#N/A</definedName>
    <definedName name="DIABAN">#N/A</definedName>
    <definedName name="DICH11">#N/A</definedName>
    <definedName name="dich22">#N/A</definedName>
    <definedName name="dien">#REF!</definedName>
    <definedName name="dienluc" hidden="1">{#N/A,#N/A,FALSE,"Chi tiÆt"}</definedName>
    <definedName name="dinhdia">#N/A</definedName>
    <definedName name="dinhmu">#N/A</definedName>
    <definedName name="Discount" hidden="1">#REF!</definedName>
    <definedName name="display_area_2" hidden="1">#REF!</definedName>
    <definedName name="dk">#N/A</definedName>
    <definedName name="dl">#N/A</definedName>
    <definedName name="DL15HT">#N/A</definedName>
    <definedName name="DL16HT">#N/A</definedName>
    <definedName name="DL19HT">#N/A</definedName>
    <definedName name="DL20HT">#N/A</definedName>
    <definedName name="DLCC">#N/A</definedName>
    <definedName name="dm">#N/A</definedName>
    <definedName name="DM_248">#REF!</definedName>
    <definedName name="DM_MaTruong">#REF!</definedName>
    <definedName name="dm1.">#N/A</definedName>
    <definedName name="dm2.">#N/A</definedName>
    <definedName name="dm56bxd">#N/A</definedName>
    <definedName name="dmat">#N/A</definedName>
    <definedName name="dmld">#REF!</definedName>
    <definedName name="dmoi">#N/A</definedName>
    <definedName name="dmz">#N/A</definedName>
    <definedName name="DNCD">#REF!</definedName>
    <definedName name="DNDZ22">#REF!</definedName>
    <definedName name="dno">#N/A</definedName>
    <definedName name="doanh_nghiÖp_tØnh">#REF!</definedName>
    <definedName name="dobt">#N/A</definedName>
    <definedName name="docdoc">0.03125</definedName>
    <definedName name="Document_array">{"ÿÿÿÿÿ"}</definedName>
    <definedName name="Documents_array">#N/A</definedName>
    <definedName name="DON_giA">#N/A</definedName>
    <definedName name="DON_GIA_3282">#N/A</definedName>
    <definedName name="DON_GIA_3283">#N/A</definedName>
    <definedName name="DON_GIA_3285">#N/A</definedName>
    <definedName name="DON_GIA_VAN_CHUYEN_36">#N/A</definedName>
    <definedName name="DON_GIA_VAT_TU">#N/A</definedName>
    <definedName name="dongia">#N/A</definedName>
    <definedName name="dongia1">#N/A</definedName>
    <definedName name="dotcong">1</definedName>
    <definedName name="drf" hidden="1">#REF!</definedName>
    <definedName name="dry..">#REF!</definedName>
    <definedName name="ds" hidden="1">{#N/A,#N/A,FALSE,"Chi tiÆt"}</definedName>
    <definedName name="DS1p1vc">#N/A</definedName>
    <definedName name="ds1p2nc">#N/A</definedName>
    <definedName name="ds1p2vc">#N/A</definedName>
    <definedName name="ds1p2vl">#N/A</definedName>
    <definedName name="ds1pnc">#REF!</definedName>
    <definedName name="ds1pvl">#REF!</definedName>
    <definedName name="ds3pctnc">#N/A</definedName>
    <definedName name="ds3pctvc">#N/A</definedName>
    <definedName name="ds3pctvl">#N/A</definedName>
    <definedName name="ds3pmnc">#N/A</definedName>
    <definedName name="ds3pmvc">#N/A</definedName>
    <definedName name="ds3pmvl">#N/A</definedName>
    <definedName name="ds3pnc">#REF!</definedName>
    <definedName name="ds3pvl">#REF!</definedName>
    <definedName name="dsct3pnc">#N/A</definedName>
    <definedName name="dsct3pvl">#N/A</definedName>
    <definedName name="dset">#N/A</definedName>
    <definedName name="dsh" hidden="1">#REF!</definedName>
    <definedName name="Dsoil">#N/A</definedName>
    <definedName name="DSPK1p1nc">#N/A</definedName>
    <definedName name="DSPK1p1vl">#N/A</definedName>
    <definedName name="DSPK1pnc">#N/A</definedName>
    <definedName name="DSPK1pvl">#N/A</definedName>
    <definedName name="DSTD_Clear">#N/A</definedName>
    <definedName name="DSUMDATA">#REF!</definedName>
    <definedName name="Dsup">#N/A</definedName>
    <definedName name="dt">#N/A</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oan" hidden="1">{#N/A,#N/A,FALSE,"Chi tiÆt"}</definedName>
    <definedName name="dthaihh">#N/A</definedName>
    <definedName name="dtru">#REF!</definedName>
    <definedName name="DU_TOAN_CHI_TIET_CONG_TO">#N/A</definedName>
    <definedName name="DU_TOAN_CHI_TIET_DZ0.4KV">#N/A</definedName>
    <definedName name="DU_TOAN_CHI_TIET_DZ22KV">#N/A</definedName>
    <definedName name="DU_TOAN_CHI_TIET_KHO_BAI">#N/A</definedName>
    <definedName name="DU_TOAN_CHI_TIET_TBA">#N/A</definedName>
    <definedName name="DUCANH" hidden="1">{"'Sheet1'!$L$16"}</definedName>
    <definedName name="dung">#REF!</definedName>
    <definedName name="dung1">#REF!</definedName>
    <definedName name="DUNGCOT">#REF!</definedName>
    <definedName name="dungkh" hidden="1">{"'Sheet1'!$L$16"}</definedName>
    <definedName name="duong">#N/A</definedName>
    <definedName name="duong04">#N/A</definedName>
    <definedName name="duong1">#N/A</definedName>
    <definedName name="duong2">#N/A</definedName>
    <definedName name="duong3">#N/A</definedName>
    <definedName name="duong35">#N/A</definedName>
    <definedName name="duong4">#N/A</definedName>
    <definedName name="duong5">#N/A</definedName>
    <definedName name="DuphongBCT">#REF!</definedName>
    <definedName name="DuphongBNG">#REF!</definedName>
    <definedName name="DuphongBQP">#REF!</definedName>
    <definedName name="DuphongVKS">#REF!</definedName>
    <definedName name="dutoan">#N/A</definedName>
    <definedName name="Dutoan2001">#N/A</definedName>
    <definedName name="DutoanDongmo">#N/A</definedName>
    <definedName name="dw">#N/A</definedName>
    <definedName name="Dwall">#N/A</definedName>
    <definedName name="DZ">#N/A</definedName>
    <definedName name="DZ6gd1">#N/A</definedName>
    <definedName name="dzgd1">#N/A</definedName>
    <definedName name="e">#N/A</definedName>
    <definedName name="ë">#N/A</definedName>
    <definedName name="E.chandoc">8.875</definedName>
    <definedName name="E.PC">10.438</definedName>
    <definedName name="E.PVI">12</definedName>
    <definedName name="E1.000">#N/A</definedName>
    <definedName name="E1.010">#N/A</definedName>
    <definedName name="E1.020">#N/A</definedName>
    <definedName name="E1.200">#N/A</definedName>
    <definedName name="E1.210">#N/A</definedName>
    <definedName name="E1.220">#N/A</definedName>
    <definedName name="E1.300">#N/A</definedName>
    <definedName name="E1.310">#N/A</definedName>
    <definedName name="E1.320">#N/A</definedName>
    <definedName name="E1.400">#N/A</definedName>
    <definedName name="E1.410">#N/A</definedName>
    <definedName name="E1.420">#N/A</definedName>
    <definedName name="E1.500">#N/A</definedName>
    <definedName name="E1.510">#N/A</definedName>
    <definedName name="E1.520">#N/A</definedName>
    <definedName name="E1.600">#N/A</definedName>
    <definedName name="E1.611">#N/A</definedName>
    <definedName name="E1.631">#N/A</definedName>
    <definedName name="E2.000">#N/A</definedName>
    <definedName name="E2.000A">#N/A</definedName>
    <definedName name="E2.010">#N/A</definedName>
    <definedName name="E2.010A">#N/A</definedName>
    <definedName name="E2.020">#N/A</definedName>
    <definedName name="E2.020A">#N/A</definedName>
    <definedName name="E2.100">#N/A</definedName>
    <definedName name="E2.100A">#N/A</definedName>
    <definedName name="E2.110">#N/A</definedName>
    <definedName name="E2.110A">#N/A</definedName>
    <definedName name="E2.120">#N/A</definedName>
    <definedName name="E2.120A">#N/A</definedName>
    <definedName name="E3.000">#N/A</definedName>
    <definedName name="E3.010">#N/A</definedName>
    <definedName name="E3.020">#N/A</definedName>
    <definedName name="E3.031">#N/A</definedName>
    <definedName name="E3.032">#N/A</definedName>
    <definedName name="E3.033">#N/A</definedName>
    <definedName name="E4.001">#N/A</definedName>
    <definedName name="E4.011">#N/A</definedName>
    <definedName name="E4.021">#N/A</definedName>
    <definedName name="E4.101">#N/A</definedName>
    <definedName name="E4.111">#N/A</definedName>
    <definedName name="E4.121">#N/A</definedName>
    <definedName name="E5.010">#N/A</definedName>
    <definedName name="E5.020">#N/A</definedName>
    <definedName name="E5.030">#N/A</definedName>
    <definedName name="E6.001">#N/A</definedName>
    <definedName name="E6.002">#N/A</definedName>
    <definedName name="E6.011">#N/A</definedName>
    <definedName name="E6.012">#N/A</definedName>
    <definedName name="ë74">#N/A</definedName>
    <definedName name="Ea">#REF!</definedName>
    <definedName name="Ec">#N/A</definedName>
    <definedName name="eeee">#N/A</definedName>
    <definedName name="EIRR11">#N/A</definedName>
    <definedName name="EIRR22">#N/A</definedName>
    <definedName name="EL2_">#N/A</definedName>
    <definedName name="EL3_">#N/A</definedName>
    <definedName name="EL4_">#N/A</definedName>
    <definedName name="EL5_">#N/A</definedName>
    <definedName name="EL6_">#N/A</definedName>
    <definedName name="ELa">#N/A</definedName>
    <definedName name="ELb">#N/A</definedName>
    <definedName name="ELc">#N/A</definedName>
    <definedName name="ELsf">#N/A</definedName>
    <definedName name="ELso">#N/A</definedName>
    <definedName name="emb">#N/A</definedName>
    <definedName name="en">#N/A</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EXC">#REF!</definedName>
    <definedName name="EXCH">#REF!</definedName>
    <definedName name="_xlnm.Extract">#REF!</definedName>
    <definedName name="ey">#N/A</definedName>
    <definedName name="f">#N/A</definedName>
    <definedName name="F_Z">#REF!</definedName>
    <definedName name="F0.000">#N/A</definedName>
    <definedName name="F0.010">#N/A</definedName>
    <definedName name="F0.020">#N/A</definedName>
    <definedName name="F0.100">#N/A</definedName>
    <definedName name="F0.110">#N/A</definedName>
    <definedName name="F0.120">#N/A</definedName>
    <definedName name="F0.200">#N/A</definedName>
    <definedName name="F0.210">#N/A</definedName>
    <definedName name="F0.220">#N/A</definedName>
    <definedName name="F0.300">#N/A</definedName>
    <definedName name="F0.310">#N/A</definedName>
    <definedName name="F0.320">#N/A</definedName>
    <definedName name="F1.000">#N/A</definedName>
    <definedName name="F1.010">#N/A</definedName>
    <definedName name="F1.020">#N/A</definedName>
    <definedName name="F1.100">#N/A</definedName>
    <definedName name="F1.110">#N/A</definedName>
    <definedName name="F1.120">#N/A</definedName>
    <definedName name="F1.130">#N/A</definedName>
    <definedName name="F1.140">#N/A</definedName>
    <definedName name="F1.150">#N/A</definedName>
    <definedName name="F2.001">#N/A</definedName>
    <definedName name="F2.011">#N/A</definedName>
    <definedName name="F2.021">#N/A</definedName>
    <definedName name="F2.031">#N/A</definedName>
    <definedName name="F2.041">#N/A</definedName>
    <definedName name="F2.051">#N/A</definedName>
    <definedName name="F2.052">#N/A</definedName>
    <definedName name="F2.061">#N/A</definedName>
    <definedName name="F2.071">#N/A</definedName>
    <definedName name="F2.101">#N/A</definedName>
    <definedName name="F2.111">#N/A</definedName>
    <definedName name="F2.121">#N/A</definedName>
    <definedName name="F2.131">#N/A</definedName>
    <definedName name="F2.141">#N/A</definedName>
    <definedName name="F2.200">#N/A</definedName>
    <definedName name="F2.210">#N/A</definedName>
    <definedName name="F2.220">#N/A</definedName>
    <definedName name="F2.230">#N/A</definedName>
    <definedName name="F2.240">#N/A</definedName>
    <definedName name="F2.250">#N/A</definedName>
    <definedName name="F2.300">#N/A</definedName>
    <definedName name="F2.310">#N/A</definedName>
    <definedName name="F2.320">#N/A</definedName>
    <definedName name="F3.000">#N/A</definedName>
    <definedName name="F3.010">#N/A</definedName>
    <definedName name="F3.020">#N/A</definedName>
    <definedName name="F3.030">#N/A</definedName>
    <definedName name="F3.100">#N/A</definedName>
    <definedName name="F3.110">#N/A</definedName>
    <definedName name="F3.120">#N/A</definedName>
    <definedName name="F3.130">#N/A</definedName>
    <definedName name="F4.000">#N/A</definedName>
    <definedName name="F4.010">#N/A</definedName>
    <definedName name="F4.020">#N/A</definedName>
    <definedName name="F4.030">#N/A</definedName>
    <definedName name="F4.100">#N/A</definedName>
    <definedName name="F4.120">#N/A</definedName>
    <definedName name="F4.140">#N/A</definedName>
    <definedName name="F4.160">#N/A</definedName>
    <definedName name="F4.200">#N/A</definedName>
    <definedName name="F4.220">#N/A</definedName>
    <definedName name="F4.240">#N/A</definedName>
    <definedName name="F4.260">#N/A</definedName>
    <definedName name="F4.300">#N/A</definedName>
    <definedName name="F4.320">#N/A</definedName>
    <definedName name="F4.340">#N/A</definedName>
    <definedName name="F4.400">#N/A</definedName>
    <definedName name="F4.420">#N/A</definedName>
    <definedName name="F4.440">#N/A</definedName>
    <definedName name="F4.500">#N/A</definedName>
    <definedName name="F4.530">#N/A</definedName>
    <definedName name="F4.550">#N/A</definedName>
    <definedName name="F4.570">#N/A</definedName>
    <definedName name="F4.600">#N/A</definedName>
    <definedName name="F4.610">#N/A</definedName>
    <definedName name="F4.620">#N/A</definedName>
    <definedName name="F4.700">#N/A</definedName>
    <definedName name="F4.730">#N/A</definedName>
    <definedName name="F4.740">#N/A</definedName>
    <definedName name="F4.800">#N/A</definedName>
    <definedName name="F4.830">#N/A</definedName>
    <definedName name="F4.840">#N/A</definedName>
    <definedName name="f419_">#N/A</definedName>
    <definedName name="f465_">#N/A</definedName>
    <definedName name="F5.01">#N/A</definedName>
    <definedName name="F5.02">#N/A</definedName>
    <definedName name="F5.03">#N/A</definedName>
    <definedName name="F5.04">#N/A</definedName>
    <definedName name="F5.05">#N/A</definedName>
    <definedName name="F5.11">#N/A</definedName>
    <definedName name="F5.12">#N/A</definedName>
    <definedName name="F5.13">#N/A</definedName>
    <definedName name="F5.14">#N/A</definedName>
    <definedName name="F5.15">#N/A</definedName>
    <definedName name="F6.001">#N/A</definedName>
    <definedName name="F6.002">#N/A</definedName>
    <definedName name="F6.003">#N/A</definedName>
    <definedName name="F6.004">#N/A</definedName>
    <definedName name="f82E46">#REF!</definedName>
    <definedName name="f92F56">#REF!</definedName>
    <definedName name="FACTOR">#REF!</definedName>
    <definedName name="Fax">#REF!</definedName>
    <definedName name="Fay">#REF!</definedName>
    <definedName name="fb">#N/A</definedName>
    <definedName name="fc">#REF!</definedName>
    <definedName name="fc_">#REF!</definedName>
    <definedName name="FC5_total">#REF!</definedName>
    <definedName name="FC6_total">#REF!</definedName>
    <definedName name="FCode" hidden="1">#REF!</definedName>
    <definedName name="Fdaymong">#REF!</definedName>
    <definedName name="fff">#N/A</definedName>
    <definedName name="fffdff" hidden="1">{"'Sheet1'!$L$16"}</definedName>
    <definedName name="Fg">#REF!</definedName>
    <definedName name="FGFGH" hidden="1">{#N/A,#N/A,FALSE,"ACCRUAL";#N/A,#N/A,FALSE,"ACURRENT";#N/A,#N/A,FALSE,"ADMALLOC";#N/A,#N/A,FALSE,"WORKCAP";#N/A,#N/A,FALSE,"ANALYSIS";#N/A,#N/A,FALSE,"DEBTOR";#N/A,#N/A,FALSE,"FUNDSREC";#N/A,#N/A,FALSE,"FUNDSSUM";#N/A,#N/A,FALSE,"MOB95";#N/A,#N/A,FALSE,"INS96";#N/A,#N/A,FALSE,"RECONC'L";#N/A,#N/A,FALSE,"SUMMARY";#N/A,#N/A,FALSE,"INS-SE";#N/A,#N/A,FALSE,"CAPEX-INS"}</definedName>
    <definedName name="FI_12">4820</definedName>
    <definedName name="Fitb">#N/A</definedName>
    <definedName name="FK">#N/A</definedName>
    <definedName name="Flv">#N/A</definedName>
    <definedName name="FP">#N/A</definedName>
    <definedName name="fpa">#N/A</definedName>
    <definedName name="fpf">#N/A</definedName>
    <definedName name="fpj">#N/A</definedName>
    <definedName name="FS">#REF!</definedName>
    <definedName name="fses">#N/A</definedName>
    <definedName name="Full">#N/A</definedName>
    <definedName name="fy">#REF!</definedName>
    <definedName name="Fy_">#REF!</definedName>
    <definedName name="g" hidden="1">{"'Sheet1'!$L$16"}</definedName>
    <definedName name="g_">#REF!</definedName>
    <definedName name="G0.000">#N/A</definedName>
    <definedName name="G0.010">#N/A</definedName>
    <definedName name="G0.020">#N/A</definedName>
    <definedName name="G0.100">#N/A</definedName>
    <definedName name="G0.110">#N/A</definedName>
    <definedName name="G0.120">#N/A</definedName>
    <definedName name="G1.000">#N/A</definedName>
    <definedName name="G1.011">#N/A</definedName>
    <definedName name="G1.021">#N/A</definedName>
    <definedName name="G1.031">#N/A</definedName>
    <definedName name="G1.041">#N/A</definedName>
    <definedName name="G1.051">#N/A</definedName>
    <definedName name="G2.000">#N/A</definedName>
    <definedName name="G2.010">#N/A</definedName>
    <definedName name="G2.020">#N/A</definedName>
    <definedName name="G2.030">#N/A</definedName>
    <definedName name="G3.000">#N/A</definedName>
    <definedName name="G3.011">#N/A</definedName>
    <definedName name="G3.021">#N/A</definedName>
    <definedName name="G3.031">#N/A</definedName>
    <definedName name="G3.041">#N/A</definedName>
    <definedName name="G3.100">#N/A</definedName>
    <definedName name="G3.111">#N/A</definedName>
    <definedName name="G3.121">#N/A</definedName>
    <definedName name="G3.131">#N/A</definedName>
    <definedName name="G3.141">#N/A</definedName>
    <definedName name="G3.201">#N/A</definedName>
    <definedName name="G3.211">#N/A</definedName>
    <definedName name="G3.221">#N/A</definedName>
    <definedName name="G3.231">#N/A</definedName>
    <definedName name="G3.241">#N/A</definedName>
    <definedName name="G3.301">#N/A</definedName>
    <definedName name="G3.311">#N/A</definedName>
    <definedName name="G3.321">#N/A</definedName>
    <definedName name="G3.331">#N/A</definedName>
    <definedName name="G3.341">#N/A</definedName>
    <definedName name="G4.000">#N/A</definedName>
    <definedName name="G4.010">#N/A</definedName>
    <definedName name="G4.020">#N/A</definedName>
    <definedName name="G4.030">#N/A</definedName>
    <definedName name="G4.040">#N/A</definedName>
    <definedName name="G4.101">#N/A</definedName>
    <definedName name="G4.111">#N/A</definedName>
    <definedName name="G4.121">#N/A</definedName>
    <definedName name="G4.131">#N/A</definedName>
    <definedName name="G4.141">#N/A</definedName>
    <definedName name="G4.151">#N/A</definedName>
    <definedName name="G4.161">#N/A</definedName>
    <definedName name="G4.171">#N/A</definedName>
    <definedName name="G4.200">#N/A</definedName>
    <definedName name="G4.210">#N/A</definedName>
    <definedName name="G4.220">#N/A</definedName>
    <definedName name="g40g40">#N/A</definedName>
    <definedName name="gach">#N/A</definedName>
    <definedName name="gachvo">#N/A</definedName>
    <definedName name="gas">#REF!</definedName>
    <definedName name="gc">#N/A</definedName>
    <definedName name="gcHT">#N/A</definedName>
    <definedName name="gcm">#N/A</definedName>
    <definedName name="gchi">#REF!</definedName>
    <definedName name="gd">#REF!</definedName>
    <definedName name="GDDCLTDZ22">#REF!</definedName>
    <definedName name="geff">#REF!</definedName>
    <definedName name="geo">#N/A</definedName>
    <definedName name="gf">#N/A</definedName>
    <definedName name="gh" hidden="1">{"'Sheet1'!$L$16"}</definedName>
    <definedName name="ghip">#N/A</definedName>
    <definedName name="gkGTGT">#REF!</definedName>
    <definedName name="gl3p">#REF!</definedName>
    <definedName name="gld">#REF!</definedName>
    <definedName name="gnc">#N/A</definedName>
    <definedName name="GO.110">#REF!</definedName>
    <definedName name="GO.25">#REF!</definedName>
    <definedName name="GO.39">#REF!</definedName>
    <definedName name="GO.52">#REF!</definedName>
    <definedName name="GO.65">#REF!</definedName>
    <definedName name="GO.81">#REF!</definedName>
    <definedName name="GO.9">#REF!</definedName>
    <definedName name="GoBack">#REF!</definedName>
    <definedName name="goc">#REF!</definedName>
    <definedName name="gochong">#N/A</definedName>
    <definedName name="gochongda">#N/A</definedName>
    <definedName name="gonhom4">#N/A</definedName>
    <definedName name="govankhuon">#N/A</definedName>
    <definedName name="GPT_GROUNDING_PT">#N/A</definedName>
    <definedName name="grC">#N/A</definedName>
    <definedName name="grD">#N/A</definedName>
    <definedName name="gs">#REF!</definedName>
    <definedName name="gse">#REF!</definedName>
    <definedName name="gsktxd">#N/A</definedName>
    <definedName name="GT">#N/A</definedName>
    <definedName name="gtb">#N/A</definedName>
    <definedName name="gtc">#REF!</definedName>
    <definedName name="gtst">#N/A</definedName>
    <definedName name="GTXL">#REF!</definedName>
    <definedName name="GTRI">#REF!</definedName>
    <definedName name="gv">#N/A</definedName>
    <definedName name="gvl">#N/A</definedName>
    <definedName name="GVL_LDT">#REF!</definedName>
    <definedName name="gvt">#N/A</definedName>
    <definedName name="gxdn2">#N/A</definedName>
    <definedName name="gxm">#REF!</definedName>
    <definedName name="gia">#N/A</definedName>
    <definedName name="Gia_CT">#N/A</definedName>
    <definedName name="GIA_CU_LY_VAN_CHUYEN">#N/A</definedName>
    <definedName name="gia_cuoc">#N/A</definedName>
    <definedName name="GIA_LANGSON">#N/A</definedName>
    <definedName name="gia_tien">#REF!</definedName>
    <definedName name="gia_tien_BTN">#REF!</definedName>
    <definedName name="GIA_THANH_VAN_CHUYEN_1M3_BE_TONG">#N/A</definedName>
    <definedName name="giaca">#N/A</definedName>
    <definedName name="giacong">#N/A</definedName>
    <definedName name="GiaHaNoiT2_2002_Q">#N/A</definedName>
    <definedName name="GIAM">#N/A</definedName>
    <definedName name="giatrinhap">#REF!</definedName>
    <definedName name="GIAVL_TRALY">#REF!</definedName>
    <definedName name="GIAVLIEUTN">#N/A</definedName>
    <definedName name="gipa5">#N/A</definedName>
    <definedName name="h" hidden="1">{"'Sheet1'!$L$16"}</definedName>
    <definedName name="H.">#N/A</definedName>
    <definedName name="h.2">#N/A</definedName>
    <definedName name="h_">#REF!</definedName>
    <definedName name="h__">#REF!</definedName>
    <definedName name="h_0">#REF!</definedName>
    <definedName name="H_1">#REF!</definedName>
    <definedName name="H_2">#REF!</definedName>
    <definedName name="H_3">#REF!</definedName>
    <definedName name="H_30">#N/A</definedName>
    <definedName name="H_THUCTT">#N/A</definedName>
    <definedName name="H_THUCHTHH">#N/A</definedName>
    <definedName name="H0.001">#N/A</definedName>
    <definedName name="H0.011">#N/A</definedName>
    <definedName name="H0.021">#N/A</definedName>
    <definedName name="H0.031">#N/A</definedName>
    <definedName name="h1_">#N/A</definedName>
    <definedName name="h2_">#N/A</definedName>
    <definedName name="h3_">#N/A</definedName>
    <definedName name="h4_">#N/A</definedName>
    <definedName name="h5_">#N/A</definedName>
    <definedName name="h6_">#N/A</definedName>
    <definedName name="h7.5">#N/A</definedName>
    <definedName name="h7_">#N/A</definedName>
    <definedName name="h8.5">#N/A</definedName>
    <definedName name="ha">#N/A</definedName>
    <definedName name="hai" hidden="1">{"'Sheet1'!$L$16"}</definedName>
    <definedName name="handau10.2">#N/A</definedName>
    <definedName name="handau27.5">#N/A</definedName>
    <definedName name="handau4">#N/A</definedName>
    <definedName name="hanmotchieu40">#N/A</definedName>
    <definedName name="hanmotchieu50">#N/A</definedName>
    <definedName name="hanxang20">#N/A</definedName>
    <definedName name="hanxang9">#N/A</definedName>
    <definedName name="hanxoaychieu23">#N/A</definedName>
    <definedName name="hanxoaychieu29.2">#N/A</definedName>
    <definedName name="hanxoaychieu33.5">#N/A</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#N/A</definedName>
    <definedName name="hc">#REF!</definedName>
    <definedName name="hcg">#N/A</definedName>
    <definedName name="HCM">#REF!</definedName>
    <definedName name="HCNA" hidden="1">{"'Sheet1'!$L$16"}</definedName>
    <definedName name="Hdao">0.3</definedName>
    <definedName name="Hdap">5.2</definedName>
    <definedName name="HDCCT">#N/A</definedName>
    <definedName name="HDCD">#N/A</definedName>
    <definedName name="HE_SO_KHO_KHAN_CANG_DAY">#N/A</definedName>
    <definedName name="Heä_soá_laép_xaø_H">1.7</definedName>
    <definedName name="heä_soá_sình_laày">#REF!</definedName>
    <definedName name="Heso">#REF!</definedName>
    <definedName name="Heso1">#N/A</definedName>
    <definedName name="Hg">#REF!</definedName>
    <definedName name="hh" hidden="1">{"'Sheet1'!$L$16"}</definedName>
    <definedName name="HH15HT">#N/A</definedName>
    <definedName name="HH16HT">#N/A</definedName>
    <definedName name="HH19HT">#N/A</definedName>
    <definedName name="HH20HT">#N/A</definedName>
    <definedName name="HHcat">#N/A</definedName>
    <definedName name="hhcv">#N/A</definedName>
    <definedName name="HHda">#N/A</definedName>
    <definedName name="hhda4x6">#N/A</definedName>
    <definedName name="hhsc">#N/A</definedName>
    <definedName name="hhtd">#N/A</definedName>
    <definedName name="HHTT">#N/A</definedName>
    <definedName name="hhxm">#N/A</definedName>
    <definedName name="HiddenRows" hidden="1">#REF!</definedName>
    <definedName name="hien">#REF!</definedName>
    <definedName name="Hinh_thuc">"bangtra"</definedName>
    <definedName name="hn">#N/A</definedName>
    <definedName name="Ho">#REF!</definedName>
    <definedName name="hoc">55000</definedName>
    <definedName name="HOME_MANP">#REF!</definedName>
    <definedName name="HOMEOFFICE_COST">#REF!</definedName>
    <definedName name="hop">#N/A</definedName>
    <definedName name="Hoten">#N/A</definedName>
    <definedName name="hp">#N/A</definedName>
    <definedName name="Hpl">#N/A</definedName>
    <definedName name="hs">#N/A</definedName>
    <definedName name="HS_vanchuyen">#N/A</definedName>
    <definedName name="HSBDVC">#N/A</definedName>
    <definedName name="Hsc">#N/A</definedName>
    <definedName name="HSCT3">0.1</definedName>
    <definedName name="HSDC">#N/A</definedName>
    <definedName name="hsdc1">#REF!</definedName>
    <definedName name="HSDD">#N/A</definedName>
    <definedName name="HSDN">2.5</definedName>
    <definedName name="hSF">#N/A</definedName>
    <definedName name="HSGG">#REF!</definedName>
    <definedName name="HSHH">#REF!</definedName>
    <definedName name="HSHHUT">#REF!</definedName>
    <definedName name="HSKD">#N/A</definedName>
    <definedName name="HSKK">#N/A</definedName>
    <definedName name="hskk1">#N/A</definedName>
    <definedName name="HSKK35">#N/A</definedName>
    <definedName name="HSKVXL_MTC">#N/A</definedName>
    <definedName name="HSKVXL_NC">#N/A</definedName>
    <definedName name="HSlanxe">#N/A</definedName>
    <definedName name="HSLX">#N/A</definedName>
    <definedName name="HSLXH">1.7</definedName>
    <definedName name="HSLXP">#N/A</definedName>
    <definedName name="hsm">1.1289</definedName>
    <definedName name="HSMTC">#N/A</definedName>
    <definedName name="hsn">0.5</definedName>
    <definedName name="HSNC">#N/A</definedName>
    <definedName name="hsnc_cau">2.5039</definedName>
    <definedName name="hsnc_cau2">1.626</definedName>
    <definedName name="hsnc_d">1.6356</definedName>
    <definedName name="hsnc_d2">1.6356</definedName>
    <definedName name="hso">#REF!</definedName>
    <definedName name="HSSL">#REF!</definedName>
    <definedName name="hßm4">#N/A</definedName>
    <definedName name="HSTH">#REF!</definedName>
    <definedName name="hstruot">#N/A</definedName>
    <definedName name="HSVC1">#REF!</definedName>
    <definedName name="HSVC2">#REF!</definedName>
    <definedName name="HSVC3">#REF!</definedName>
    <definedName name="HsVCVLTH">#N/A</definedName>
    <definedName name="hsvl">1</definedName>
    <definedName name="hsvl2">1</definedName>
    <definedName name="ht25nc">#N/A</definedName>
    <definedName name="ht25vl">#N/A</definedName>
    <definedName name="ht325nc">#N/A</definedName>
    <definedName name="ht325vl">#N/A</definedName>
    <definedName name="ht37k">#N/A</definedName>
    <definedName name="ht37nc">#N/A</definedName>
    <definedName name="ht50nc">#N/A</definedName>
    <definedName name="ht50vl">#N/A</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THH">#N/A</definedName>
    <definedName name="hu" hidden="1">{"'Sheet1'!$L$16"}</definedName>
    <definedName name="huong">#N/A</definedName>
    <definedName name="HUU" hidden="1">{"'Sheet1'!$L$16"}</definedName>
    <definedName name="huy" hidden="1">{"'Sheet1'!$L$16"}</definedName>
    <definedName name="hw">#N/A</definedName>
    <definedName name="Hy">#N/A</definedName>
    <definedName name="I">#REF!</definedName>
    <definedName name="I_A">#REF!</definedName>
    <definedName name="I_B">#REF!</definedName>
    <definedName name="I_c">#REF!</definedName>
    <definedName name="I2É6">#N/A</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O">#N/A</definedName>
    <definedName name="iÖn_lùc_Qu_ng_ninh">#REF!</definedName>
    <definedName name="Ip">#N/A</definedName>
    <definedName name="IPX">#N/A</definedName>
    <definedName name="IPY">#N/A</definedName>
    <definedName name="IX">#N/A</definedName>
    <definedName name="IY">#N/A</definedName>
    <definedName name="J">#REF!</definedName>
    <definedName name="j356C8">#REF!</definedName>
    <definedName name="JPYVND1">#N/A</definedName>
    <definedName name="JPYVND2">#N/A</definedName>
    <definedName name="k">#REF!</definedName>
    <definedName name="K_1">#N/A</definedName>
    <definedName name="K_2">#N/A</definedName>
    <definedName name="K0.001">#N/A</definedName>
    <definedName name="K0.011">#N/A</definedName>
    <definedName name="K0.101">#N/A</definedName>
    <definedName name="K0.111">#N/A</definedName>
    <definedName name="K0.201">#N/A</definedName>
    <definedName name="K0.211">#N/A</definedName>
    <definedName name="K0.301">#N/A</definedName>
    <definedName name="K0.311">#N/A</definedName>
    <definedName name="K0.400">#N/A</definedName>
    <definedName name="K0.410">#N/A</definedName>
    <definedName name="K0.501">#N/A</definedName>
    <definedName name="K0.511">#N/A</definedName>
    <definedName name="K0.61">#N/A</definedName>
    <definedName name="K0.71">#N/A</definedName>
    <definedName name="K1.001">#N/A</definedName>
    <definedName name="K1.021">#N/A</definedName>
    <definedName name="K1.041">#N/A</definedName>
    <definedName name="K1.121">#N/A</definedName>
    <definedName name="K1.201">#N/A</definedName>
    <definedName name="K1.211">#N/A</definedName>
    <definedName name="K1.221">#N/A</definedName>
    <definedName name="K1.301">#N/A</definedName>
    <definedName name="K1.321">#N/A</definedName>
    <definedName name="K1.331">#N/A</definedName>
    <definedName name="K1.341">#N/A</definedName>
    <definedName name="K1.401">#N/A</definedName>
    <definedName name="K1.411">#N/A</definedName>
    <definedName name="K1.421">#N/A</definedName>
    <definedName name="K1.431">#N/A</definedName>
    <definedName name="K1.441">#N/A</definedName>
    <definedName name="K2.001">#N/A</definedName>
    <definedName name="K2.011">#N/A</definedName>
    <definedName name="K2.021">#N/A</definedName>
    <definedName name="K2.031">#N/A</definedName>
    <definedName name="K2.041">#N/A</definedName>
    <definedName name="K2.101">#N/A</definedName>
    <definedName name="K2.111">#N/A</definedName>
    <definedName name="K2.121">#N/A</definedName>
    <definedName name="K2.131">#N/A</definedName>
    <definedName name="K2.141">#N/A</definedName>
    <definedName name="K2.201">#N/A</definedName>
    <definedName name="K2.211">#N/A</definedName>
    <definedName name="K2.221">#N/A</definedName>
    <definedName name="K2.231">#N/A</definedName>
    <definedName name="K2.241">#N/A</definedName>
    <definedName name="K2.301">#N/A</definedName>
    <definedName name="K2.321">#N/A</definedName>
    <definedName name="K2.341">#N/A</definedName>
    <definedName name="K2.400">#N/A</definedName>
    <definedName name="K2.420">#N/A</definedName>
    <definedName name="K2.440">#N/A</definedName>
    <definedName name="K2.500">#N/A</definedName>
    <definedName name="K2.520">#N/A</definedName>
    <definedName name="K2.540">#N/A</definedName>
    <definedName name="k2b">#N/A</definedName>
    <definedName name="K3.210">#N/A</definedName>
    <definedName name="K3.220">#N/A</definedName>
    <definedName name="K3.230">#N/A</definedName>
    <definedName name="K3.310">#N/A</definedName>
    <definedName name="K3.320">#N/A</definedName>
    <definedName name="K3.330">#N/A</definedName>
    <definedName name="K3.410">#N/A</definedName>
    <definedName name="K3.430">#N/A</definedName>
    <definedName name="K3.450">#N/A</definedName>
    <definedName name="K4.010">#N/A</definedName>
    <definedName name="K4.020">#N/A</definedName>
    <definedName name="K4.110">#N/A</definedName>
    <definedName name="K4.120">#N/A</definedName>
    <definedName name="K4.210">#N/A</definedName>
    <definedName name="K4.220">#N/A</definedName>
    <definedName name="K4.230">#N/A</definedName>
    <definedName name="K4.240">#N/A</definedName>
    <definedName name="KA">#N/A</definedName>
    <definedName name="KAE">#N/A</definedName>
    <definedName name="KAS">#N/A</definedName>
    <definedName name="Kc">#N/A</definedName>
    <definedName name="kcong">#REF!</definedName>
    <definedName name="KD">#REF!</definedName>
    <definedName name="kdien">#REF!</definedName>
    <definedName name="KEODAY">#REF!</definedName>
    <definedName name="kiem">#REF!</definedName>
    <definedName name="Kiem_tra_trung_ten">#REF!</definedName>
    <definedName name="KINH_PHI_DEN_BU">#N/A</definedName>
    <definedName name="KINH_PHI_DZ0.4KV">#N/A</definedName>
    <definedName name="KINH_PHI_KHAO_SAT__LAP_BCNCKT__TKKTTC">#N/A</definedName>
    <definedName name="KINH_PHI_KHO_BAI">#N/A</definedName>
    <definedName name="KINH_PHI_TBA">#N/A</definedName>
    <definedName name="KL">#N/A</definedName>
    <definedName name="KL_TA">#REF!</definedName>
    <definedName name="KL_TBA">#REF!</definedName>
    <definedName name="kldd1p">#N/A</definedName>
    <definedName name="kldd3p">#N/A</definedName>
    <definedName name="KLTHhtdl">#N/A</definedName>
    <definedName name="KLTHhthh">#N/A</definedName>
    <definedName name="KLVANKHUON">#N/A</definedName>
    <definedName name="KLVLD">#N/A</definedName>
    <definedName name="KLVLD1">#N/A</definedName>
    <definedName name="kmong">#N/A</definedName>
    <definedName name="kno">#N/A</definedName>
    <definedName name="KP">#N/A</definedName>
    <definedName name="kp1ph">#REF!</definedName>
    <definedName name="KQ_1pha">#N/A</definedName>
    <definedName name="kq_3pha">#N/A</definedName>
    <definedName name="KQ_hathe">#N/A</definedName>
    <definedName name="KQ_Truong">#REF!</definedName>
    <definedName name="Ks">#REF!</definedName>
    <definedName name="ksbn" hidden="1">{"'Sheet1'!$L$16"}</definedName>
    <definedName name="kshn" hidden="1">{"'Sheet1'!$L$16"}</definedName>
    <definedName name="ksls" hidden="1">{"'Sheet1'!$L$16"}</definedName>
    <definedName name="KTHD">#N/A</definedName>
    <definedName name="KVC">#N/A</definedName>
    <definedName name="Ký_nép">#N/A</definedName>
    <definedName name="kh">#REF!</definedName>
    <definedName name="KH_Chang">#N/A</definedName>
    <definedName name="kha">#REF!</definedName>
    <definedName name="khac">2</definedName>
    <definedName name="KHL">#REF!</definedName>
    <definedName name="Khocau">#N/A</definedName>
    <definedName name="KHOI_LUONG_DAT_DAO_DAP">#N/A</definedName>
    <definedName name="khoiluong_1pha">#N/A</definedName>
    <definedName name="Khoiluong_3pha">#N/A</definedName>
    <definedName name="khoiluong_htdl">#N/A</definedName>
    <definedName name="khoiluong_hthh">#N/A</definedName>
    <definedName name="KHOILUONGTL">#N/A</definedName>
    <definedName name="khongtruotgia" hidden="1">{"'Sheet1'!$L$16"}</definedName>
    <definedName name="Khu_vuc">#N/A</definedName>
    <definedName name="khuoncbr">#N/A</definedName>
    <definedName name="l" hidden="1">{"'Sheet1'!$L$16"}</definedName>
    <definedName name="l_1">#REF!</definedName>
    <definedName name="L_mong">#N/A</definedName>
    <definedName name="L63x6">5800</definedName>
    <definedName name="la">#N/A</definedName>
    <definedName name="Laivay">#REF!</definedName>
    <definedName name="lan" hidden="1">{"'Sheet1'!$L$16"}</definedName>
    <definedName name="lantrai">#N/A</definedName>
    <definedName name="langson" hidden="1">{"'Sheet1'!$L$16"}</definedName>
    <definedName name="LAP_DAT_TBA">#N/A</definedName>
    <definedName name="Lap_dat_td">#N/A</definedName>
    <definedName name="lapa">#N/A</definedName>
    <definedName name="lapb">#N/A</definedName>
    <definedName name="lapc">#N/A</definedName>
    <definedName name="LapDungDam">#N/A</definedName>
    <definedName name="LAPSUTIEPDIA">#REF!</definedName>
    <definedName name="LAPXA">#REF!</definedName>
    <definedName name="Lb">#REF!</definedName>
    <definedName name="LBS_22">107800000</definedName>
    <definedName name="lc">#N/A</definedName>
    <definedName name="LC5_total">#REF!</definedName>
    <definedName name="LC6_total">#REF!</definedName>
    <definedName name="LCN">#N/A</definedName>
    <definedName name="ld">#N/A</definedName>
    <definedName name="Lf">#N/A</definedName>
    <definedName name="LFX">#N/A</definedName>
    <definedName name="LFY">#N/A</definedName>
    <definedName name="LI">#N/A</definedName>
    <definedName name="LIET_KE_VI_TRI_DZ0.4KV">#N/A</definedName>
    <definedName name="LIET_KE_VI_TRI_DZ22KV">#N/A</definedName>
    <definedName name="line15">#N/A</definedName>
    <definedName name="lk" hidden="1">#REF!</definedName>
    <definedName name="LK_hathe">#N/A</definedName>
    <definedName name="Lmk">#REF!</definedName>
    <definedName name="LN">#REF!</definedName>
    <definedName name="Lnsc">#N/A</definedName>
    <definedName name="lntt">#N/A</definedName>
    <definedName name="Lo">#N/A</definedName>
    <definedName name="LOAI_COT">#REF!</definedName>
    <definedName name="LOAI_DUONG">#REF!</definedName>
    <definedName name="Loai_TD">#N/A</definedName>
    <definedName name="loinhuan">#N/A</definedName>
    <definedName name="lón2">#N/A</definedName>
    <definedName name="lón3">#N/A</definedName>
    <definedName name="lón5">#N/A</definedName>
    <definedName name="LS">#N/A</definedName>
    <definedName name="Ltt">#N/A</definedName>
    <definedName name="ltre">#REF!</definedName>
    <definedName name="lu12.2">#N/A</definedName>
    <definedName name="lu14.5">#N/A</definedName>
    <definedName name="lu15.5">#N/A</definedName>
    <definedName name="lu8.5">#N/A</definedName>
    <definedName name="lv..">#REF!</definedName>
    <definedName name="lVC">#N/A</definedName>
    <definedName name="lvr..">#REF!</definedName>
    <definedName name="lxenang">#N/A</definedName>
    <definedName name="Ly">#N/A</definedName>
    <definedName name="m">#REF!</definedName>
    <definedName name="m_1">#N/A</definedName>
    <definedName name="m_2">#N/A</definedName>
    <definedName name="m_3">#N/A</definedName>
    <definedName name="m_4">#N/A</definedName>
    <definedName name="M102bnnc">#N/A</definedName>
    <definedName name="M102bnvl">#N/A</definedName>
    <definedName name="m10aamtc">#N/A</definedName>
    <definedName name="M10aanc">#N/A</definedName>
    <definedName name="M10aavc">#N/A</definedName>
    <definedName name="M10aavl">#N/A</definedName>
    <definedName name="m10anc">#N/A</definedName>
    <definedName name="m10avl">#N/A</definedName>
    <definedName name="M10banc">#N/A</definedName>
    <definedName name="M10bavl">#N/A</definedName>
    <definedName name="M122bnnc">#N/A</definedName>
    <definedName name="M122bnvl">#N/A</definedName>
    <definedName name="m12aanc">#N/A</definedName>
    <definedName name="M12aavl">#N/A</definedName>
    <definedName name="m12anc">#N/A</definedName>
    <definedName name="m12avl">#N/A</definedName>
    <definedName name="M12ba3p">#REF!</definedName>
    <definedName name="M12banc">#N/A</definedName>
    <definedName name="M12bavl">#N/A</definedName>
    <definedName name="M12bb1p">#REF!</definedName>
    <definedName name="M12bbnc">#N/A</definedName>
    <definedName name="M12bbvl">#N/A</definedName>
    <definedName name="M12bnnc">#N/A</definedName>
    <definedName name="M12bnvl">#N/A</definedName>
    <definedName name="M12cbnc">#REF!</definedName>
    <definedName name="M12cbvl">#REF!</definedName>
    <definedName name="M142bnnc">#N/A</definedName>
    <definedName name="M142bnvl">#N/A</definedName>
    <definedName name="M14bb1p">#REF!</definedName>
    <definedName name="M14bbnc">#N/A</definedName>
    <definedName name="M14bbvc">#N/A</definedName>
    <definedName name="M14bbvl">#N/A</definedName>
    <definedName name="M8a">#N/A</definedName>
    <definedName name="M8aa">#N/A</definedName>
    <definedName name="m8aanc">#REF!</definedName>
    <definedName name="m8aavl">#REF!</definedName>
    <definedName name="m8amtc">#N/A</definedName>
    <definedName name="m8anc">#N/A</definedName>
    <definedName name="m8avl">#N/A</definedName>
    <definedName name="ma">#N/A</definedName>
    <definedName name="MA_COTHA">#REF!</definedName>
    <definedName name="MA_DML">#N/A</definedName>
    <definedName name="Ma3pnc">#REF!</definedName>
    <definedName name="Ma3pvl">#REF!</definedName>
    <definedName name="Maa3pnc">#REF!</definedName>
    <definedName name="Maa3pvl">#REF!</definedName>
    <definedName name="MACOT_TA">#REF!</definedName>
    <definedName name="MADONGIA">#N/A</definedName>
    <definedName name="mahang">#REF!</definedName>
    <definedName name="MaHaRangNam">#REF!</definedName>
    <definedName name="MaHaRangTuan">#REF!</definedName>
    <definedName name="MAJ_CON_EQP">#REF!</definedName>
    <definedName name="MaMay_Q">#REF!</definedName>
    <definedName name="mangay">#REF!</definedName>
    <definedName name="MAT">#N/A</definedName>
    <definedName name="matit">#N/A</definedName>
    <definedName name="MaTuan">#REF!</definedName>
    <definedName name="mathang">#REF!</definedName>
    <definedName name="MaThanhToanNB">#REF!</definedName>
    <definedName name="MAVANKHUON">#N/A</definedName>
    <definedName name="MAVL">#N/A</definedName>
    <definedName name="MAVLD">#N/A</definedName>
    <definedName name="MAVLD1">#N/A</definedName>
    <definedName name="MAVLNCM">#N/A</definedName>
    <definedName name="mavt">#N/A</definedName>
    <definedName name="mayrhhbtn100">#N/A</definedName>
    <definedName name="mayrhhbtn65">#N/A</definedName>
    <definedName name="Mba1p">#REF!</definedName>
    <definedName name="Mba3p">#REF!</definedName>
    <definedName name="Mbb3p">#REF!</definedName>
    <definedName name="Mbn1p">#REF!</definedName>
    <definedName name="MBnc">#N/A</definedName>
    <definedName name="MBvl">#N/A</definedName>
    <definedName name="mc">#REF!</definedName>
    <definedName name="MCT">#REF!</definedName>
    <definedName name="md">#N/A</definedName>
    <definedName name="mduong" hidden="1">{"'Sheet1'!$L$16"}</definedName>
    <definedName name="me">#REF!</definedName>
    <definedName name="MF">#N/A</definedName>
    <definedName name="MG">#REF!</definedName>
    <definedName name="MG_A">#REF!</definedName>
    <definedName name="mg1.">#N/A</definedName>
    <definedName name="mg2.">#N/A</definedName>
    <definedName name="mgh">#N/A</definedName>
    <definedName name="MHDM">#N/A</definedName>
    <definedName name="mmm">#N/A</definedName>
    <definedName name="Mn">#REF!</definedName>
    <definedName name="MN12DZ22">#REF!</definedName>
    <definedName name="MN15DZ22">#REF!</definedName>
    <definedName name="MN18DZ22">#REF!</definedName>
    <definedName name="MNTN">#N/A</definedName>
    <definedName name="MNTT">#N/A</definedName>
    <definedName name="MNTHTH">#N/A</definedName>
    <definedName name="mo" hidden="1">{"'Sheet1'!$L$16"}</definedName>
    <definedName name="moi" hidden="1">{"'Sheet1'!$L$16"}</definedName>
    <definedName name="MONG">#REF!</definedName>
    <definedName name="MONGMSDZ04">#REF!</definedName>
    <definedName name="Morong">#N/A</definedName>
    <definedName name="Morong4054_85">#N/A</definedName>
    <definedName name="morong4054_98">#N/A</definedName>
    <definedName name="Moùng">#N/A</definedName>
    <definedName name="mp1x25">#N/A</definedName>
    <definedName name="MS5DZ22">#REF!</definedName>
    <definedName name="MS6DZ22">#REF!</definedName>
    <definedName name="MS7DZ22">#REF!</definedName>
    <definedName name="MSCT">#N/A</definedName>
    <definedName name="MT">#REF!</definedName>
    <definedName name="MT2DZ22">#REF!</definedName>
    <definedName name="MT3DZ22">#REF!</definedName>
    <definedName name="MTC">#N/A</definedName>
    <definedName name="MTC1P">#N/A</definedName>
    <definedName name="MTC3P">#N/A</definedName>
    <definedName name="mtcdg">#N/A</definedName>
    <definedName name="MTCMB">#N/A</definedName>
    <definedName name="MTCHC">#N/A</definedName>
    <definedName name="MTMAC12">#REF!</definedName>
    <definedName name="mtr">#N/A</definedName>
    <definedName name="mtram">#REF!</definedName>
    <definedName name="Mu">#REF!</definedName>
    <definedName name="Mu_">#REF!</definedName>
    <definedName name="MV">#REF!</definedName>
    <definedName name="MVC">#N/A</definedName>
    <definedName name="myle">#N/A</definedName>
    <definedName name="n">#REF!</definedName>
    <definedName name="n.d1">#N/A</definedName>
    <definedName name="n.d2">#N/A</definedName>
    <definedName name="N1IN">#N/A</definedName>
    <definedName name="n1pig">#REF!</definedName>
    <definedName name="N1pIGnc">#N/A</definedName>
    <definedName name="N1pIGvc">#N/A</definedName>
    <definedName name="N1pIGvl">#N/A</definedName>
    <definedName name="n1pind">#REF!</definedName>
    <definedName name="N1pINDnc">#N/A</definedName>
    <definedName name="N1pINDvc">#N/A</definedName>
    <definedName name="N1pINDvl">#N/A</definedName>
    <definedName name="n1pint">#REF!</definedName>
    <definedName name="N1pINTnc">#N/A</definedName>
    <definedName name="N1pINTvc">#N/A</definedName>
    <definedName name="N1pINTvl">#N/A</definedName>
    <definedName name="n1ping">#REF!</definedName>
    <definedName name="N1pINGnc">#N/A</definedName>
    <definedName name="N1pINGvc">#N/A</definedName>
    <definedName name="N1pINGvl">#N/A</definedName>
    <definedName name="N1pNLnc">#N/A</definedName>
    <definedName name="N1pNLvc">#N/A</definedName>
    <definedName name="N1pNLvl">#N/A</definedName>
    <definedName name="n24nc">#N/A</definedName>
    <definedName name="n24vl">#N/A</definedName>
    <definedName name="n2mignc">#N/A</definedName>
    <definedName name="n2migvl">#N/A</definedName>
    <definedName name="n2min1nc">#N/A</definedName>
    <definedName name="n2min1vl">#N/A</definedName>
    <definedName name="Nam">#N/A</definedName>
    <definedName name="NC">#N/A</definedName>
    <definedName name="nc100a">#N/A</definedName>
    <definedName name="nc1nc">#N/A</definedName>
    <definedName name="nc1p">#REF!</definedName>
    <definedName name="nc1vl">#N/A</definedName>
    <definedName name="nc2.0">#N/A</definedName>
    <definedName name="nc2.1">#N/A</definedName>
    <definedName name="nc2.2">#N/A</definedName>
    <definedName name="nc2.3">#N/A</definedName>
    <definedName name="nc2.4">#N/A</definedName>
    <definedName name="nc2.5">#N/A</definedName>
    <definedName name="nc2.6">#N/A</definedName>
    <definedName name="nc2.7">#N/A</definedName>
    <definedName name="nc2.8">#N/A</definedName>
    <definedName name="nc2.9">#N/A</definedName>
    <definedName name="nc24nc">#N/A</definedName>
    <definedName name="nc24vl">#N/A</definedName>
    <definedName name="nc3.0">#N/A</definedName>
    <definedName name="nc3.1">#N/A</definedName>
    <definedName name="nc3.2">#N/A</definedName>
    <definedName name="nc3.3">#N/A</definedName>
    <definedName name="nc3.4">#N/A</definedName>
    <definedName name="nc3.5">#N/A</definedName>
    <definedName name="nc3.6">#N/A</definedName>
    <definedName name="nc3.7">#N/A</definedName>
    <definedName name="nc3.8">#N/A</definedName>
    <definedName name="nc3.9">#N/A</definedName>
    <definedName name="nc3p">#REF!</definedName>
    <definedName name="nc4.0">#N/A</definedName>
    <definedName name="nc4.1">#N/A</definedName>
    <definedName name="nc4.2">#N/A</definedName>
    <definedName name="nc4.3">#N/A</definedName>
    <definedName name="nc4.4">#N/A</definedName>
    <definedName name="nc4.5">#N/A</definedName>
    <definedName name="nc4.6">#N/A</definedName>
    <definedName name="nc4.7">#N/A</definedName>
    <definedName name="nc4.8">#N/A</definedName>
    <definedName name="nc4.9">#N/A</definedName>
    <definedName name="nc5.0">#N/A</definedName>
    <definedName name="nc5.1">#N/A</definedName>
    <definedName name="nc5.2">#N/A</definedName>
    <definedName name="nc5.3">#N/A</definedName>
    <definedName name="nc5.4">#N/A</definedName>
    <definedName name="nc5.5">#N/A</definedName>
    <definedName name="nc5.6">#N/A</definedName>
    <definedName name="nc5.7">#N/A</definedName>
    <definedName name="nc5.8">#N/A</definedName>
    <definedName name="nc5.9">#N/A</definedName>
    <definedName name="nc6.0">#N/A</definedName>
    <definedName name="nc6.1">#N/A</definedName>
    <definedName name="nc6.2">#N/A</definedName>
    <definedName name="nc6.3">#N/A</definedName>
    <definedName name="nc6.4">#N/A</definedName>
    <definedName name="nc6.5">#N/A</definedName>
    <definedName name="nc6.6">#N/A</definedName>
    <definedName name="nc6.7">#N/A</definedName>
    <definedName name="nc6.8">#N/A</definedName>
    <definedName name="nc6.9">#N/A</definedName>
    <definedName name="nc7.0">#N/A</definedName>
    <definedName name="NCBD">#N/A</definedName>
    <definedName name="NCBD100">#REF!</definedName>
    <definedName name="NCBD200">#REF!</definedName>
    <definedName name="NCBD250">#REF!</definedName>
    <definedName name="NCcap0.7">#N/A</definedName>
    <definedName name="NCcap1">#N/A</definedName>
    <definedName name="nccc2">#N/A</definedName>
    <definedName name="NCCT3p">#N/A</definedName>
    <definedName name="ncdd">#N/A</definedName>
    <definedName name="NCDD2">#N/A</definedName>
    <definedName name="ncdg">#N/A</definedName>
    <definedName name="Ncol">#N/A</definedName>
    <definedName name="nctr">#N/A</definedName>
    <definedName name="nctram">#REF!</definedName>
    <definedName name="NCVC">#N/A</definedName>
    <definedName name="NCVC_BD">#N/A</definedName>
    <definedName name="NCVC100">#REF!</definedName>
    <definedName name="NCVC200">#REF!</definedName>
    <definedName name="NCVC250">#REF!</definedName>
    <definedName name="NCVC3P">#REF!</definedName>
    <definedName name="NCHC">#N/A</definedName>
    <definedName name="nd">#N/A</definedName>
    <definedName name="Ne" hidden="1">{"'Sheet1'!$L$16"}</definedName>
    <definedName name="neff">#N/A</definedName>
    <definedName name="nenkhidau102">#N/A</definedName>
    <definedName name="nenkhidau120">#N/A</definedName>
    <definedName name="nenkhidau1200">#N/A</definedName>
    <definedName name="nenkhidau200">#N/A</definedName>
    <definedName name="nenkhidau240">#N/A</definedName>
    <definedName name="nenkhidau300">#N/A</definedName>
    <definedName name="nenkhidau360">#N/A</definedName>
    <definedName name="nenkhidau5.5">#N/A</definedName>
    <definedName name="nenkhidau540">#N/A</definedName>
    <definedName name="nenkhidau600">#N/A</definedName>
    <definedName name="nenkhidau660">#N/A</definedName>
    <definedName name="nenkhidau75">#N/A</definedName>
    <definedName name="nenkhidien10">#N/A</definedName>
    <definedName name="nenkhidien150">#N/A</definedName>
    <definedName name="nenkhidien216">#N/A</definedName>
    <definedName name="nenkhidien22">#N/A</definedName>
    <definedName name="nenkhidien270">#N/A</definedName>
    <definedName name="nenkhidien30">#N/A</definedName>
    <definedName name="nenkhidien300">#N/A</definedName>
    <definedName name="nenkhidien5">#N/A</definedName>
    <definedName name="nenkhidien56">#N/A</definedName>
    <definedName name="nenkhidien600">#N/A</definedName>
    <definedName name="nenkhixang11">#N/A</definedName>
    <definedName name="nenkhixang120">#N/A</definedName>
    <definedName name="nenkhixang200">#N/A</definedName>
    <definedName name="nenkhixang25">#N/A</definedName>
    <definedName name="nenkhixang3">#N/A</definedName>
    <definedName name="nenkhixang300">#N/A</definedName>
    <definedName name="nenkhixang40">#N/A</definedName>
    <definedName name="nenkhixang600">#N/A</definedName>
    <definedName name="NEO">#REF!</definedName>
    <definedName name="NET">#REF!</definedName>
    <definedName name="NET_1">#REF!</definedName>
    <definedName name="NET_ANA">#REF!</definedName>
    <definedName name="NET_ANA_1">#REF!</definedName>
    <definedName name="NET_ANA_2">#REF!</definedName>
    <definedName name="nig">#REF!</definedName>
    <definedName name="NIG13p">#N/A</definedName>
    <definedName name="nig1p">#REF!</definedName>
    <definedName name="nig3p">#REF!</definedName>
    <definedName name="nightnc">#N/A</definedName>
    <definedName name="nightvl">#N/A</definedName>
    <definedName name="NIGnc">#N/A</definedName>
    <definedName name="nignc1p">#REF!</definedName>
    <definedName name="nignc3p">#N/A</definedName>
    <definedName name="NIGvc">#N/A</definedName>
    <definedName name="NIGvl">#N/A</definedName>
    <definedName name="nigvl1p">#REF!</definedName>
    <definedName name="nigvl3p">#N/A</definedName>
    <definedName name="nin">#REF!</definedName>
    <definedName name="nin14nc3p">#REF!</definedName>
    <definedName name="nin14vl3p">#REF!</definedName>
    <definedName name="nin1903p">#REF!</definedName>
    <definedName name="NIN190nc">#N/A</definedName>
    <definedName name="nin190nc3p">#REF!</definedName>
    <definedName name="NIN190vl">#N/A</definedName>
    <definedName name="nin190vl3p">#REF!</definedName>
    <definedName name="nin1pnc">#N/A</definedName>
    <definedName name="nin1pvl">#N/A</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#N/A</definedName>
    <definedName name="nindnc1p">#REF!</definedName>
    <definedName name="nindnc3p">#REF!</definedName>
    <definedName name="NINDvc">#N/A</definedName>
    <definedName name="NINDvl">#N/A</definedName>
    <definedName name="nindvl1p">#REF!</definedName>
    <definedName name="nindvl3p">#REF!</definedName>
    <definedName name="NINnc">#N/A</definedName>
    <definedName name="ninnc3p">#REF!</definedName>
    <definedName name="nint1p">#REF!</definedName>
    <definedName name="nintnc1p">#REF!</definedName>
    <definedName name="nintvl1p">#REF!</definedName>
    <definedName name="NINvc">#N/A</definedName>
    <definedName name="NINvl">#N/A</definedName>
    <definedName name="ninvl3p">#REF!</definedName>
    <definedName name="ning1p">#REF!</definedName>
    <definedName name="ningnc1p">#REF!</definedName>
    <definedName name="ningvl1p">#REF!</definedName>
    <definedName name="NINHTHUẬN">#N/A</definedName>
    <definedName name="nl">#REF!</definedName>
    <definedName name="NL12nc">#N/A</definedName>
    <definedName name="NL12vl">#N/A</definedName>
    <definedName name="nl1p">#REF!</definedName>
    <definedName name="nl3p">#REF!</definedName>
    <definedName name="nlht">#N/A</definedName>
    <definedName name="nlmtc">#N/A</definedName>
    <definedName name="nlnc">#N/A</definedName>
    <definedName name="nlnc3p">#REF!</definedName>
    <definedName name="nlnc3pha">#REF!</definedName>
    <definedName name="NLTK1p">#REF!</definedName>
    <definedName name="nlvl">#N/A</definedName>
    <definedName name="nlvl1">#N/A</definedName>
    <definedName name="nlvl3p">#REF!</definedName>
    <definedName name="Nms">#REF!</definedName>
    <definedName name="nn">#REF!</definedName>
    <definedName name="nn1p">#REF!</definedName>
    <definedName name="nn3p">#REF!</definedName>
    <definedName name="nnn" hidden="1">{"'Sheet1'!$L$16"}</definedName>
    <definedName name="nnnc">#N/A</definedName>
    <definedName name="nnnc3p">#REF!</definedName>
    <definedName name="nnvl">#N/A</definedName>
    <definedName name="nnvl3p">#REF!</definedName>
    <definedName name="No">#REF!</definedName>
    <definedName name="non" hidden="1">{#N/A,#N/A,FALSE,"ACCRUAL";#N/A,#N/A,FALSE,"ACURRENT";#N/A,#N/A,FALSE,"ADMALLOC";#N/A,#N/A,FALSE,"WORKCAP";#N/A,#N/A,FALSE,"ANALYSIS";#N/A,#N/A,FALSE,"DEBTOR";#N/A,#N/A,FALSE,"FUNDSREC";#N/A,#N/A,FALSE,"FUNDSSUM";#N/A,#N/A,FALSE,"MOB95";#N/A,#N/A,FALSE,"INS96";#N/A,#N/A,FALSE,"RECONC'L";#N/A,#N/A,FALSE,"SUMMARY";#N/A,#N/A,FALSE,"INS-SE";#N/A,#N/A,FALSE,"CAPEX-INS"}</definedName>
    <definedName name="Np">#N/A</definedName>
    <definedName name="Nq">#REF!</definedName>
    <definedName name="NR_573">#N/A</definedName>
    <definedName name="NR_574">#N/A</definedName>
    <definedName name="NR_575">#N/A</definedName>
    <definedName name="NToS">#N/A</definedName>
    <definedName name="nuoc">#N/A</definedName>
    <definedName name="nv">#N/A</definedName>
    <definedName name="nx">#N/A</definedName>
    <definedName name="nxmtc">#N/A</definedName>
    <definedName name="ng">#N/A</definedName>
    <definedName name="ng1.">#N/A</definedName>
    <definedName name="ng2.">#N/A</definedName>
    <definedName name="ngau">#N/A</definedName>
    <definedName name="nght">#REF!</definedName>
    <definedName name="ngu" hidden="1">{"'Sheet1'!$L$16"}</definedName>
    <definedName name="NH">#REF!</definedName>
    <definedName name="NHAÂN_COÂNG">#N/A</definedName>
    <definedName name="nhapthan">#REF!</definedName>
    <definedName name="nhn">#REF!</definedName>
    <definedName name="nhnnc">#N/A</definedName>
    <definedName name="nhnvl">#N/A</definedName>
    <definedName name="NHot">#REF!</definedName>
    <definedName name="nhua">#N/A</definedName>
    <definedName name="nhuaduong">#N/A</definedName>
    <definedName name="o" hidden="1">{"'Sheet1'!$L$16"}</definedName>
    <definedName name="o_n_phÝ_1__thu_nhËp_th_ng">#N/A</definedName>
    <definedName name="O_TO">#N/A</definedName>
    <definedName name="ong">#N/A</definedName>
    <definedName name="ophom">#N/A</definedName>
    <definedName name="OrderTable" hidden="1">#REF!</definedName>
    <definedName name="osc">#N/A</definedName>
    <definedName name="otobt6">#N/A</definedName>
    <definedName name="ototudo10">#N/A</definedName>
    <definedName name="ototudo12">#N/A</definedName>
    <definedName name="ototudo15">#N/A</definedName>
    <definedName name="ototudo2.5">#N/A</definedName>
    <definedName name="ototudo20">#N/A</definedName>
    <definedName name="ototudo25">#N/A</definedName>
    <definedName name="ototudo27">#N/A</definedName>
    <definedName name="ototudo3.5">#N/A</definedName>
    <definedName name="ototudo4">#N/A</definedName>
    <definedName name="ototudo5">#N/A</definedName>
    <definedName name="ototudo6">#N/A</definedName>
    <definedName name="ototudo7">#N/A</definedName>
    <definedName name="ototudo9">#N/A</definedName>
    <definedName name="ototuoinuoc4">#N/A</definedName>
    <definedName name="ototuoinuoc5">#N/A</definedName>
    <definedName name="ototuoinuoc6">#N/A</definedName>
    <definedName name="ototuoinuoc7">#N/A</definedName>
    <definedName name="otothung10">#N/A</definedName>
    <definedName name="otothung12">#N/A</definedName>
    <definedName name="otothung12.5">#N/A</definedName>
    <definedName name="otothung2">#N/A</definedName>
    <definedName name="otothung2.5">#N/A</definedName>
    <definedName name="otothung20">#N/A</definedName>
    <definedName name="otothung4">#N/A</definedName>
    <definedName name="otothung5">#N/A</definedName>
    <definedName name="otothung6">#N/A</definedName>
    <definedName name="otothung7">#N/A</definedName>
    <definedName name="OTHER_PANEL">#N/A</definedName>
    <definedName name="Óu75">#N/A</definedName>
    <definedName name="oxy">#REF!</definedName>
    <definedName name="P">#REF!</definedName>
    <definedName name="PA">#REF!</definedName>
    <definedName name="PA3.1" hidden="1">{"'Sheet1'!$L$16"}</definedName>
    <definedName name="PAIII_" hidden="1">{"'Sheet1'!$L$16"}</definedName>
    <definedName name="PChe">#N/A</definedName>
    <definedName name="Pd">#REF!</definedName>
    <definedName name="PEJM">#N/A</definedName>
    <definedName name="PF">#N/A</definedName>
    <definedName name="pgia">#REF!</definedName>
    <definedName name="pile">#N/A</definedName>
    <definedName name="PileSize">#REF!</definedName>
    <definedName name="PileType">#REF!</definedName>
    <definedName name="PK">#N/A</definedName>
    <definedName name="PL">#REF!</definedName>
    <definedName name="PL_???___P.B.___REST_P.B._????">#N/A</definedName>
    <definedName name="PL_指示燈___P.B.___REST_P.B._壓扣開關">#N/A</definedName>
    <definedName name="PM">#N/A</definedName>
    <definedName name="pm..">#REF!</definedName>
    <definedName name="PMS" hidden="1">{"'Sheet1'!$L$16"}</definedName>
    <definedName name="pp_1XDM">#N/A</definedName>
    <definedName name="pp_3NC">#N/A</definedName>
    <definedName name="pp_3XDM">#N/A</definedName>
    <definedName name="pp_htdl">#N/A</definedName>
    <definedName name="pp1p">#N/A</definedName>
    <definedName name="PRICE">#REF!</definedName>
    <definedName name="PRICE1">#REF!</definedName>
    <definedName name="print">#REF!</definedName>
    <definedName name="_xlnm.Print_Area" localSheetId="600">PL1.BieuDT!$A$1:$D$134</definedName>
    <definedName name="_xlnm.Print_Area" localSheetId="601">'PL2,Các nhiệm vụ chi khác'!$A$1:$D$114</definedName>
    <definedName name="_xlnm.Print_Area" localSheetId="602">'PL3. Truong hoc'!$A$1:$S$21</definedName>
    <definedName name="_xlnm.Print_Area">#REF!</definedName>
    <definedName name="Print_Area_MI">#REF!</definedName>
    <definedName name="_xlnm.Print_Titles" localSheetId="600">PL1.BieuDT!$6:$6</definedName>
    <definedName name="_xlnm.Print_Titles" localSheetId="601">'PL2,Các nhiệm vụ chi khác'!$5:$5</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dForm" hidden="1">#REF!</definedName>
    <definedName name="Product" hidden="1">#REF!</definedName>
    <definedName name="PROPOSAL">#REF!</definedName>
    <definedName name="pt">#REF!</definedName>
    <definedName name="PT_Duong">#REF!</definedName>
    <definedName name="ptdg">#REF!</definedName>
    <definedName name="PTDG_cau">#REF!</definedName>
    <definedName name="ptdg_cong">#REF!</definedName>
    <definedName name="PTDG_DCV">#REF!</definedName>
    <definedName name="ptdg_duong">#REF!</definedName>
    <definedName name="ptdg_duong1">#N/A</definedName>
    <definedName name="ptdg_ke">#N/A</definedName>
    <definedName name="PTNC">#N/A</definedName>
    <definedName name="PTST">#N/A</definedName>
    <definedName name="PTVT">#N/A</definedName>
    <definedName name="Pu">#REF!</definedName>
    <definedName name="pvd">#N/A</definedName>
    <definedName name="pw">#REF!</definedName>
    <definedName name="Phamcap">#REF!</definedName>
    <definedName name="PHAN_DIEN_DZ0.4KV">#N/A</definedName>
    <definedName name="PHAN_DIEN_TBA">#N/A</definedName>
    <definedName name="PHAN_MUA_SAM_DZ0.4KV">#N/A</definedName>
    <definedName name="phatdien10">#N/A</definedName>
    <definedName name="phatdien112">#N/A</definedName>
    <definedName name="phatdien122">#N/A</definedName>
    <definedName name="phatdien15">#N/A</definedName>
    <definedName name="phatdien20">#N/A</definedName>
    <definedName name="phatdien25">#N/A</definedName>
    <definedName name="phatdien30">#N/A</definedName>
    <definedName name="phatdien38">#N/A</definedName>
    <definedName name="phatdien45">#N/A</definedName>
    <definedName name="phatdien5.2">#N/A</definedName>
    <definedName name="phatdien50">#N/A</definedName>
    <definedName name="phatdien60">#N/A</definedName>
    <definedName name="phatdien75">#N/A</definedName>
    <definedName name="phatdien8">#N/A</definedName>
    <definedName name="phi_inertial">#REF!</definedName>
    <definedName name="Phô_lôc_tæng_khèi_l_îng_l_p__Æt_ho_n_th_nh">#N/A</definedName>
    <definedName name="phu_luc_vua">#REF!</definedName>
    <definedName name="phugia">#N/A</definedName>
    <definedName name="q" hidden="1">#REF!</definedName>
    <definedName name="Q__m3_s">#N/A</definedName>
    <definedName name="Q_4">#N/A</definedName>
    <definedName name="Qc">#REF!</definedName>
    <definedName name="QD_66">#N/A</definedName>
    <definedName name="qh">#N/A</definedName>
    <definedName name="qlda">#N/A</definedName>
    <definedName name="qq">#N/A</definedName>
    <definedName name="qSF">#N/A</definedName>
    <definedName name="qtdm">#N/A</definedName>
    <definedName name="qW">#N/A</definedName>
    <definedName name="Qxenang">#N/A</definedName>
    <definedName name="qu">#REF!</definedName>
    <definedName name="quan.P12" hidden="1">{"'Sheet1'!$L$16"}</definedName>
    <definedName name="quehan">#N/A</definedName>
    <definedName name="R_mong">#REF!</definedName>
    <definedName name="Ra_">#REF!</definedName>
    <definedName name="ra11p">#REF!</definedName>
    <definedName name="ra13p">#REF!</definedName>
    <definedName name="rack1">#N/A</definedName>
    <definedName name="rack2">#N/A</definedName>
    <definedName name="rack3">#N/A</definedName>
    <definedName name="rack4">#N/A</definedName>
    <definedName name="rain..">#REF!</definedName>
    <definedName name="rate">14000</definedName>
    <definedName name="Raûi_pheân_tre">#N/A</definedName>
    <definedName name="Rc_">#REF!</definedName>
    <definedName name="RCArea" hidden="1">#REF!</definedName>
    <definedName name="_xlnm.Recorder">#N/A</definedName>
    <definedName name="RECOUT">#N/A</definedName>
    <definedName name="retÎtettt">#N/A</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L">#N/A</definedName>
    <definedName name="Round">#N/A</definedName>
    <definedName name="rr">#N/A</definedName>
    <definedName name="Rrpo">#REF!</definedName>
    <definedName name="RT">#N/A</definedName>
    <definedName name="s">#REF!</definedName>
    <definedName name="s.">#REF!</definedName>
    <definedName name="S.dinh">640</definedName>
    <definedName name="s_0">#N/A</definedName>
    <definedName name="s_1">#N/A</definedName>
    <definedName name="s75F29">#N/A</definedName>
    <definedName name="San_truoc">#N/A</definedName>
    <definedName name="sand">#N/A</definedName>
    <definedName name="sanluongnhap">#REF!</definedName>
    <definedName name="sat">#N/A</definedName>
    <definedName name="satCT10">#N/A</definedName>
    <definedName name="SatCTlon10">#N/A</definedName>
    <definedName name="SatCThon10">#N/A</definedName>
    <definedName name="satf10">#N/A</definedName>
    <definedName name="satf27">#N/A</definedName>
    <definedName name="satf6">#N/A</definedName>
    <definedName name="satf8">#N/A</definedName>
    <definedName name="satt">#N/A</definedName>
    <definedName name="sattron">#N/A</definedName>
    <definedName name="satu">#N/A</definedName>
    <definedName name="Sau">#N/A</definedName>
    <definedName name="SB">#N/A</definedName>
    <definedName name="SBBK">#N/A</definedName>
    <definedName name="sc">#N/A</definedName>
    <definedName name="scao98">#N/A</definedName>
    <definedName name="scm">#N/A</definedName>
    <definedName name="scr">#N/A</definedName>
    <definedName name="SCH">#REF!</definedName>
    <definedName name="SD">#REF!</definedName>
    <definedName name="sd1p">#N/A</definedName>
    <definedName name="sd3p">#N/A</definedName>
    <definedName name="SDDL">#N/A</definedName>
    <definedName name="sdf">#N/A</definedName>
    <definedName name="sdfs">#N/A</definedName>
    <definedName name="SDMONG">#REF!</definedName>
    <definedName name="sdo">#N/A</definedName>
    <definedName name="SDO_COT">#REF!</definedName>
    <definedName name="së_giao_th_ng">#REF!</definedName>
    <definedName name="së_n_ng_nghiÖp_v__pt_n_ng_th_n">#REF!</definedName>
    <definedName name="së_thuû_s_n">#REF!</definedName>
    <definedName name="së_x_y_dùng">#REF!</definedName>
    <definedName name="sfdsfsd" hidden="1">{"'Sheet1'!$L$16"}</definedName>
    <definedName name="SFX">#N/A</definedName>
    <definedName name="SFY">#N/A</definedName>
    <definedName name="sg">#N/A</definedName>
    <definedName name="sg1.">#N/A</definedName>
    <definedName name="sg2.">#N/A</definedName>
    <definedName name="sgnc">#N/A</definedName>
    <definedName name="sgvl">#N/A</definedName>
    <definedName name="SH">#N/A</definedName>
    <definedName name="Sheet1">#REF!</definedName>
    <definedName name="sho">#N/A</definedName>
    <definedName name="sht">#N/A</definedName>
    <definedName name="sht1p">#N/A</definedName>
    <definedName name="sht3p">#N/A</definedName>
    <definedName name="sieucao">#N/A</definedName>
    <definedName name="SIZE">#REF!</definedName>
    <definedName name="skd">#N/A</definedName>
    <definedName name="SL">#REF!</definedName>
    <definedName name="SL_CDN">#REF!</definedName>
    <definedName name="SL_COT">#REF!</definedName>
    <definedName name="SL_CRD">#REF!</definedName>
    <definedName name="SL_CRS">#REF!</definedName>
    <definedName name="SL_CS">#REF!</definedName>
    <definedName name="SL_DD">#REF!</definedName>
    <definedName name="SL_DZ">#REF!</definedName>
    <definedName name="sl_HA">#REF!</definedName>
    <definedName name="SL_KD">#REF!</definedName>
    <definedName name="SL_MG">#REF!</definedName>
    <definedName name="SL_MN">#REF!</definedName>
    <definedName name="SL_NEO">#REF!</definedName>
    <definedName name="SL_SCH">#REF!</definedName>
    <definedName name="SL_SD">#REF!</definedName>
    <definedName name="sl_TA">#REF!</definedName>
    <definedName name="sl_TBA">#REF!</definedName>
    <definedName name="SL_TDIA">#REF!</definedName>
    <definedName name="SL_XA">#REF!</definedName>
    <definedName name="smax">#REF!</definedName>
    <definedName name="smax1">#REF!</definedName>
    <definedName name="sn">#REF!</definedName>
    <definedName name="so">#N/A</definedName>
    <definedName name="soc3p">#REF!</definedName>
    <definedName name="socl">#N/A</definedName>
    <definedName name="soho">#N/A</definedName>
    <definedName name="SoilType">#REF!</definedName>
    <definedName name="Solan">#N/A</definedName>
    <definedName name="SOLUONG">#N/A</definedName>
    <definedName name="soluongnhap">#REF!</definedName>
    <definedName name="SORT">#REF!</definedName>
    <definedName name="SORT_AREA">#N/A</definedName>
    <definedName name="SP">#N/A</definedName>
    <definedName name="Spanner_Auto_File">"C:\My Documents\tinh cdo.x2a"</definedName>
    <definedName name="SPEC">#REF!</definedName>
    <definedName name="SpecialPrice" hidden="1">#REF!</definedName>
    <definedName name="SPECSUMMARY">#REF!</definedName>
    <definedName name="spk1p">#N/A</definedName>
    <definedName name="spk3p">#N/A</definedName>
    <definedName name="Split" hidden="1">{#N/A,#N/A,FALSE,"ACCRUAL";#N/A,#N/A,FALSE,"ACURRENT";#N/A,#N/A,FALSE,"ADMALLOC";#N/A,#N/A,FALSE,"WORKCAP";#N/A,#N/A,FALSE,"ANALYSIS";#N/A,#N/A,FALSE,"DEBTOR";#N/A,#N/A,FALSE,"FUNDSREC";#N/A,#N/A,FALSE,"FUNDSSUM";#N/A,#N/A,FALSE,"MOB95";#N/A,#N/A,FALSE,"INS96";#N/A,#N/A,FALSE,"RECONC'L";#N/A,#N/A,FALSE,"SUMMARY";#N/A,#N/A,FALSE,"INS-SE";#N/A,#N/A,FALSE,"CAPEX-INS"}</definedName>
    <definedName name="SQ">#N/A</definedName>
    <definedName name="ST">#REF!</definedName>
    <definedName name="st1p">#N/A</definedName>
    <definedName name="st3p">#N/A</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r">#N/A</definedName>
    <definedName name="sub">#N/A</definedName>
    <definedName name="sum">#REF!,#REF!</definedName>
    <definedName name="SUMMARY">#REF!</definedName>
    <definedName name="sur">#N/A</definedName>
    <definedName name="sv">#N/A</definedName>
    <definedName name="svn">#N/A</definedName>
    <definedName name="T">#REF!</definedName>
    <definedName name="t.">#REF!</definedName>
    <definedName name="t..">#REF!</definedName>
    <definedName name="T.nhËp">#N/A</definedName>
    <definedName name="T.TBA">#REF!</definedName>
    <definedName name="t_1">#N/A</definedName>
    <definedName name="T_dat">#N/A</definedName>
    <definedName name="T0.4">#REF!</definedName>
    <definedName name="t101p">#REF!</definedName>
    <definedName name="t103p">#REF!</definedName>
    <definedName name="t105mnc">#N/A</definedName>
    <definedName name="t10m">#N/A</definedName>
    <definedName name="T10nc">#N/A</definedName>
    <definedName name="t10nc1p">#REF!</definedName>
    <definedName name="t10ncm">#N/A</definedName>
    <definedName name="T10vc">#N/A</definedName>
    <definedName name="T10vl">#N/A</definedName>
    <definedName name="t10vl1p">#REF!</definedName>
    <definedName name="t121p">#REF!</definedName>
    <definedName name="t123p">#REF!</definedName>
    <definedName name="t12m">#N/A</definedName>
    <definedName name="t12mnc">#N/A</definedName>
    <definedName name="T12nc">#N/A</definedName>
    <definedName name="t12nc3p">#N/A</definedName>
    <definedName name="t12ncm">#N/A</definedName>
    <definedName name="T12vc">#N/A</definedName>
    <definedName name="T12vl">#N/A</definedName>
    <definedName name="t12vl3p">#N/A</definedName>
    <definedName name="t141p">#REF!</definedName>
    <definedName name="t143p">#REF!</definedName>
    <definedName name="t14m">#N/A</definedName>
    <definedName name="t14mnc">#N/A</definedName>
    <definedName name="T14nc">#N/A</definedName>
    <definedName name="t14nc3p">#REF!</definedName>
    <definedName name="t14ncm">#N/A</definedName>
    <definedName name="T14vc">#N/A</definedName>
    <definedName name="T14vl">#N/A</definedName>
    <definedName name="t14vl3p">#REF!</definedName>
    <definedName name="T203P">#N/A</definedName>
    <definedName name="t20m">#N/A</definedName>
    <definedName name="t20ncm">#N/A</definedName>
    <definedName name="t7m">#N/A</definedName>
    <definedName name="t7nc">#N/A</definedName>
    <definedName name="t7vl">#N/A</definedName>
    <definedName name="t84mnc">#N/A</definedName>
    <definedName name="t8m">#N/A</definedName>
    <definedName name="t8nc">#N/A</definedName>
    <definedName name="t8vl">#N/A</definedName>
    <definedName name="ta">#N/A</definedName>
    <definedName name="tadao">#REF!</definedName>
    <definedName name="Tæng_Cty_c__khÝ_NL_v__má">#REF!</definedName>
    <definedName name="Taikhoan">#N/A</definedName>
    <definedName name="tam" hidden="1">{"'Sheet1'!$L$16"}</definedName>
    <definedName name="TAMTINH">#N/A</definedName>
    <definedName name="Tang">100</definedName>
    <definedName name="TaxTV">10%</definedName>
    <definedName name="TaxXL">5%</definedName>
    <definedName name="tb">#N/A</definedName>
    <definedName name="TBA">#REF!</definedName>
    <definedName name="tbagd1">#N/A</definedName>
    <definedName name="tbdd1p">#N/A</definedName>
    <definedName name="tbdd3p">#N/A</definedName>
    <definedName name="tbddsdl">#N/A</definedName>
    <definedName name="TBI">#N/A</definedName>
    <definedName name="tbl_ProdInfo" hidden="1">#REF!</definedName>
    <definedName name="tbtr">#N/A</definedName>
    <definedName name="tbtram">#REF!</definedName>
    <definedName name="TC">#REF!</definedName>
    <definedName name="TC_NHANH1">#REF!</definedName>
    <definedName name="tcxxnc">#N/A</definedName>
    <definedName name="Tchuan">#N/A</definedName>
    <definedName name="TD">#REF!</definedName>
    <definedName name="td10vl">#N/A</definedName>
    <definedName name="td12nc">#N/A</definedName>
    <definedName name="TD12vl">#N/A</definedName>
    <definedName name="td1cnc">#N/A</definedName>
    <definedName name="td1cvl">#N/A</definedName>
    <definedName name="td1p">#REF!</definedName>
    <definedName name="TD1p1nc">#N/A</definedName>
    <definedName name="td1p1vc">#N/A</definedName>
    <definedName name="TD1p1vl">#N/A</definedName>
    <definedName name="TD1p2nc">#N/A</definedName>
    <definedName name="TD1p2vc">#N/A</definedName>
    <definedName name="TD1p2vl">#N/A</definedName>
    <definedName name="TD1pnc">#N/A</definedName>
    <definedName name="TD1pvl">#N/A</definedName>
    <definedName name="td3p">#REF!</definedName>
    <definedName name="tdc84nc">#N/A</definedName>
    <definedName name="tdcnc">#N/A</definedName>
    <definedName name="TDctnc">#N/A</definedName>
    <definedName name="TDctvc">#N/A</definedName>
    <definedName name="TDctvl">#N/A</definedName>
    <definedName name="tddt">#N/A</definedName>
    <definedName name="TDDZ04">#REF!</definedName>
    <definedName name="TDDZ22">#REF!</definedName>
    <definedName name="tdgnc">#N/A</definedName>
    <definedName name="tdgvl">#N/A</definedName>
    <definedName name="tdhtnc">#N/A</definedName>
    <definedName name="tdhtvl">#N/A</definedName>
    <definedName name="TDIA">#REF!</definedName>
    <definedName name="TDmnc">#N/A</definedName>
    <definedName name="TDmvc">#N/A</definedName>
    <definedName name="TDmvl">#N/A</definedName>
    <definedName name="tdnc">#N/A</definedName>
    <definedName name="tdnc1p">#REF!</definedName>
    <definedName name="tdnc3p">#N/A</definedName>
    <definedName name="tdo">#REF!</definedName>
    <definedName name="tdt">#N/A</definedName>
    <definedName name="tdt1pnc">#N/A</definedName>
    <definedName name="tdt1pvl">#N/A</definedName>
    <definedName name="tdt2cnc">#N/A</definedName>
    <definedName name="tdt2cvl">#N/A</definedName>
    <definedName name="tdtr2cnc">#REF!</definedName>
    <definedName name="tdtr2cvl">#REF!</definedName>
    <definedName name="tdtrnc">#N/A</definedName>
    <definedName name="tdtrvl">#N/A</definedName>
    <definedName name="tdvl">#N/A</definedName>
    <definedName name="tdvl1p">#REF!</definedName>
    <definedName name="tdvl3p">#N/A</definedName>
    <definedName name="ten">#REF!</definedName>
    <definedName name="TEN_CT">#REF!</definedName>
    <definedName name="TEN_CTIET_TA">#REF!</definedName>
    <definedName name="TEN_HA">#REF!</definedName>
    <definedName name="TEN_TA">#REF!</definedName>
    <definedName name="TEN_TBA">#REF!</definedName>
    <definedName name="test">#REF!</definedName>
    <definedName name="TG">#N/A</definedName>
    <definedName name="ti">#N/A</definedName>
    <definedName name="Tien">#REF!</definedName>
    <definedName name="Tien_do">#N/A</definedName>
    <definedName name="TIENLUONG">#N/A</definedName>
    <definedName name="TienThanhToan">#REF!</definedName>
    <definedName name="TienThanhToanNB">#REF!</definedName>
    <definedName name="Tiepdia">#N/A</definedName>
    <definedName name="Tiepdiama">9500</definedName>
    <definedName name="TIEU_HAO_VAT_TU_DZ0.4KV">#N/A</definedName>
    <definedName name="TIEU_HAO_VAT_TU_DZ22KV">#N/A</definedName>
    <definedName name="TIEU_HAO_VAT_TU_TBA">#N/A</definedName>
    <definedName name="Tim_cong">#REF!</definedName>
    <definedName name="tim_lan_xuat_hien">#REF!</definedName>
    <definedName name="tim_xuat_hien">#REF!</definedName>
    <definedName name="tinhqt">#N/A</definedName>
    <definedName name="TITAN">#REF!</definedName>
    <definedName name="TK">#N/A</definedName>
    <definedName name="Tke_TA">#REF!</definedName>
    <definedName name="TKP">#N/A</definedName>
    <definedName name="tkpdt">#N/A</definedName>
    <definedName name="tl">#REF!</definedName>
    <definedName name="TLAC120">#REF!</definedName>
    <definedName name="TLAC35">#REF!</definedName>
    <definedName name="TLAC50">#REF!</definedName>
    <definedName name="TLAC70">#REF!</definedName>
    <definedName name="TLAC95">#REF!</definedName>
    <definedName name="Tle">#REF!</definedName>
    <definedName name="TLTT_KHO1">#N/A</definedName>
    <definedName name="TLTT_UOT1">#N/A</definedName>
    <definedName name="TLTT_UOT2">#N/A</definedName>
    <definedName name="TLTT_UOT3">#N/A</definedName>
    <definedName name="TLTT_UOT4">#N/A</definedName>
    <definedName name="TLTT_UOT5">#N/A</definedName>
    <definedName name="TLTT_UOT6">#N/A</definedName>
    <definedName name="TLTT_UOT7">#N/A</definedName>
    <definedName name="TM">#N/A</definedName>
    <definedName name="TN_b_qu_n">#N/A</definedName>
    <definedName name="tn1pinnc">#N/A</definedName>
    <definedName name="tn2mhnnc">#N/A</definedName>
    <definedName name="TNCM">#N/A</definedName>
    <definedName name="tnignc">#N/A</definedName>
    <definedName name="tnin190nc">#N/A</definedName>
    <definedName name="tnlnc">#N/A</definedName>
    <definedName name="tnnnc">#N/A</definedName>
    <definedName name="tno">#N/A</definedName>
    <definedName name="tnhnnc">#N/A</definedName>
    <definedName name="ton">#REF!</definedName>
    <definedName name="TONG_GIA_TRI_CONG_TRINH">#N/A</definedName>
    <definedName name="TONG_HOP_THI_NGHIEM_DZ0.4KV">#N/A</definedName>
    <definedName name="TONG_HOP_THI_NGHIEM_DZ22KV">#N/A</definedName>
    <definedName name="TONG_KE_DZ0.4KV">#N/A</definedName>
    <definedName name="TONG_KE_TBA">#N/A</definedName>
    <definedName name="tongdt">#N/A</definedName>
    <definedName name="TONGDUTOAN">#N/A</definedName>
    <definedName name="Töôøng_beân___töôøng_caùnh___Þ__10">#REF!</definedName>
    <definedName name="TOTAL">#REF!</definedName>
    <definedName name="totb">#N/A</definedName>
    <definedName name="totb1">#N/A</definedName>
    <definedName name="totb2">#N/A</definedName>
    <definedName name="totb3">#N/A</definedName>
    <definedName name="totb4">#N/A</definedName>
    <definedName name="totb5">#N/A</definedName>
    <definedName name="totb6">#N/A</definedName>
    <definedName name="TPLRP">#REF!</definedName>
    <definedName name="TT">#REF!</definedName>
    <definedName name="TT_1P">#REF!</definedName>
    <definedName name="TT_3p">#REF!</definedName>
    <definedName name="TT_cot">#N/A</definedName>
    <definedName name="tt1pnc">#N/A</definedName>
    <definedName name="tt1pvl">#N/A</definedName>
    <definedName name="tt3pnc">#N/A</definedName>
    <definedName name="tt3pvl">#N/A</definedName>
    <definedName name="ttam">#N/A</definedName>
    <definedName name="ttao">#REF!</definedName>
    <definedName name="ttbt">#N/A</definedName>
    <definedName name="TTDD">#N/A</definedName>
    <definedName name="TTDD1P">#N/A</definedName>
    <definedName name="TTDD3P">#N/A</definedName>
    <definedName name="ttdd3pct">#N/A</definedName>
    <definedName name="TTDDCT3p">#N/A</definedName>
    <definedName name="TTDKKH">#N/A</definedName>
    <definedName name="ttinh">#REF!</definedName>
    <definedName name="TTK3p">#N/A</definedName>
    <definedName name="ttt">#N/A</definedName>
    <definedName name="tttb">#N/A</definedName>
    <definedName name="ttttt" hidden="1">{"'Sheet1'!$L$16"}</definedName>
    <definedName name="TTTTTTTTT" hidden="1">{"'Sheet1'!$L$16"}</definedName>
    <definedName name="ttttttttttt" hidden="1">{"'Sheet1'!$L$16"}</definedName>
    <definedName name="TTTR">#N/A</definedName>
    <definedName name="tthi">#REF!</definedName>
    <definedName name="ttronmk">#REF!</definedName>
    <definedName name="tu">#REF!</definedName>
    <definedName name="tudo">#N/A</definedName>
    <definedName name="TuVan">#N/A</definedName>
    <definedName name="tuyennhanh" hidden="1">{"'Sheet1'!$L$16"}</definedName>
    <definedName name="tv75nc">#REF!</definedName>
    <definedName name="tv75vl">#REF!</definedName>
    <definedName name="TW">#REF!</definedName>
    <definedName name="TX">#N/A</definedName>
    <definedName name="tx1pignc">#N/A</definedName>
    <definedName name="tx1pindnc">#N/A</definedName>
    <definedName name="tx1pintnc">#N/A</definedName>
    <definedName name="tx1pingnc">#N/A</definedName>
    <definedName name="tx1pitnc">#N/A</definedName>
    <definedName name="tx2mhnnc">#N/A</definedName>
    <definedName name="tx2mitnc">#N/A</definedName>
    <definedName name="txhnnc">#N/A</definedName>
    <definedName name="txig1nc">#N/A</definedName>
    <definedName name="txin190nc">#N/A</definedName>
    <definedName name="txinnc">#N/A</definedName>
    <definedName name="txit1nc">#N/A</definedName>
    <definedName name="TY">#N/A</definedName>
    <definedName name="ty_le">#REF!</definedName>
    <definedName name="Ty_Le_1">#REF!</definedName>
    <definedName name="ty_le_BTN">#REF!</definedName>
    <definedName name="Ty_le1">#REF!</definedName>
    <definedName name="tytrong16so5nam">#REF!</definedName>
    <definedName name="th">#N/A</definedName>
    <definedName name="TH.BM">#REF!</definedName>
    <definedName name="TH.DVKD">#REF!</definedName>
    <definedName name="TH.HB">#REF!</definedName>
    <definedName name="TH.HR">#REF!</definedName>
    <definedName name="TH.KT">#REF!</definedName>
    <definedName name="TH.NK">#REF!</definedName>
    <definedName name="TH.SL">#REF!</definedName>
    <definedName name="TH.TBDM">#REF!</definedName>
    <definedName name="TH.TC">#REF!</definedName>
    <definedName name="th3x15">#N/A</definedName>
    <definedName name="tha" hidden="1">{"'Sheet1'!$L$16"}</definedName>
    <definedName name="thang9">#REF!,#REF!</definedName>
    <definedName name="THANH" hidden="1">{"'Sheet1'!$L$16"}</definedName>
    <definedName name="thanhtien">#REF!</definedName>
    <definedName name="ThanhXuan110">#N/A</definedName>
    <definedName name="ThaoCauCu">#N/A</definedName>
    <definedName name="thdt">#N/A</definedName>
    <definedName name="thep10">#N/A</definedName>
    <definedName name="thep18">#N/A</definedName>
    <definedName name="thepA2">#N/A</definedName>
    <definedName name="thepbuoc">#N/A</definedName>
    <definedName name="thepma">10500</definedName>
    <definedName name="theptam">#N/A</definedName>
    <definedName name="thepU">#N/A</definedName>
    <definedName name="thephinh">#N/A</definedName>
    <definedName name="THGO1pnc">#REF!</definedName>
    <definedName name="thht">#REF!</definedName>
    <definedName name="THI">#REF!</definedName>
    <definedName name="thinh">#REF!</definedName>
    <definedName name="THK">#N/A</definedName>
    <definedName name="THKP160">#N/A</definedName>
    <definedName name="thkp3">#REF!</definedName>
    <definedName name="THL">#N/A</definedName>
    <definedName name="Thnghiem">#N/A</definedName>
    <definedName name="Thop">#N/A</definedName>
    <definedName name="THop2">#N/A</definedName>
    <definedName name="THT">#N/A</definedName>
    <definedName name="THToanBo">#N/A</definedName>
    <definedName name="THtoanbo2">#N/A</definedName>
    <definedName name="thtt">#REF!</definedName>
    <definedName name="thtr15">#N/A</definedName>
    <definedName name="thu" hidden="1">{"'Sheet1'!$L$16"}</definedName>
    <definedName name="thucthanh">#N/A</definedName>
    <definedName name="thue">6</definedName>
    <definedName name="thuy">#REF!</definedName>
    <definedName name="THUYETMINH">#N/A</definedName>
    <definedName name="TR15HT">#N/A</definedName>
    <definedName name="TR16HT">#N/A</definedName>
    <definedName name="TR19HT">#N/A</definedName>
    <definedName name="tr1x15">#N/A</definedName>
    <definedName name="TR20HT">#N/A</definedName>
    <definedName name="tr3x100">#N/A</definedName>
    <definedName name="Tra_Cot">#N/A</definedName>
    <definedName name="Tra_DM_su_dung">#REF!</definedName>
    <definedName name="Tra_DM_su_dung_cau">#N/A</definedName>
    <definedName name="Tra_don_gia_KS">#REF!</definedName>
    <definedName name="Tra_DTCT">#REF!</definedName>
    <definedName name="Tra_gtxl_cong">#REF!</definedName>
    <definedName name="Tra_gia_VLKS">#N/A</definedName>
    <definedName name="Tra_KS">#N/A</definedName>
    <definedName name="Tra_phan_tram">#N/A</definedName>
    <definedName name="Tra_ten_cong">#N/A</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at_lieu1">#N/A</definedName>
    <definedName name="TRA_VL">#REF!</definedName>
    <definedName name="tra_VL_1">#N/A</definedName>
    <definedName name="tra_vl1">#N/A</definedName>
    <definedName name="traA103">#N/A</definedName>
    <definedName name="TRADE2">#REF!</definedName>
    <definedName name="TRAM">#REF!</definedName>
    <definedName name="tram100">#N/A</definedName>
    <definedName name="tram1x25">#N/A</definedName>
    <definedName name="tramatcong1">#N/A</definedName>
    <definedName name="tramatcong2">#N/A</definedName>
    <definedName name="tramtbtn25">#N/A</definedName>
    <definedName name="tramtbtn30">#N/A</definedName>
    <definedName name="tramtbtn40">#N/A</definedName>
    <definedName name="tramtbtn50">#N/A</definedName>
    <definedName name="tramtbtn60">#N/A</definedName>
    <definedName name="tramtbtn80">#N/A</definedName>
    <definedName name="TRANSFORMER">#N/A</definedName>
    <definedName name="tranhietdo">#N/A</definedName>
    <definedName name="TraQ">#N/A</definedName>
    <definedName name="TraTH">#N/A</definedName>
    <definedName name="TRAvH">#REF!</definedName>
    <definedName name="TRAVL">#REF!</definedName>
    <definedName name="trigianhapthan">#REF!</definedName>
    <definedName name="trigiaxuatthan">#REF!</definedName>
    <definedName name="tronbetong100">#N/A</definedName>
    <definedName name="tronbetong1150">#N/A</definedName>
    <definedName name="tronbetong150">#N/A</definedName>
    <definedName name="tronbetong1600">#N/A</definedName>
    <definedName name="tronbetong200">#N/A</definedName>
    <definedName name="tronbetong250">#N/A</definedName>
    <definedName name="tronbetong425">#N/A</definedName>
    <definedName name="tronbetong500">#N/A</definedName>
    <definedName name="tronbetong800">#N/A</definedName>
    <definedName name="tronvua110">#N/A</definedName>
    <definedName name="tronvua150">#N/A</definedName>
    <definedName name="tronvua200">#N/A</definedName>
    <definedName name="tronvua250">#N/A</definedName>
    <definedName name="tronvua325">#N/A</definedName>
    <definedName name="tronvua80">#N/A</definedName>
    <definedName name="trt">#N/A</definedName>
    <definedName name="tru10mtc">#N/A</definedName>
    <definedName name="tru8mtc">#N/A</definedName>
    <definedName name="u" hidden="1">{"'Sheet1'!$L$16"}</definedName>
    <definedName name="ui">#N/A</definedName>
    <definedName name="UP">#REF!,#REF!,#REF!,#REF!,#REF!,#REF!,#REF!,#REF!,#REF!,#REF!,#REF!</definedName>
    <definedName name="uui">#REF!</definedName>
    <definedName name="ư" hidden="1">{"'Sheet1'!$L$16"}</definedName>
    <definedName name="v" hidden="1">{"'Sheet1'!$L$16"}</definedName>
    <definedName name="V_1">#N/A</definedName>
    <definedName name="V_2">#N/A</definedName>
    <definedName name="V_3">#N/A</definedName>
    <definedName name="V_4">#N/A</definedName>
    <definedName name="VA">#N/A</definedName>
    <definedName name="VAÄT_LIEÄU">"nhandongia"</definedName>
    <definedName name="VAN_CHUYEN_DUONG_DAI_DZ0.4KV">#N/A</definedName>
    <definedName name="VAN_CHUYEN_DUONG_DAI_DZ22KV">#N/A</definedName>
    <definedName name="VAN_CHUYEN_DUONG_DAI_TBA">#N/A</definedName>
    <definedName name="VAN_CHUYEN_VAT_TU_CHUNG">#N/A</definedName>
    <definedName name="VAN_TRUNG_CHUYEN_VAT_TU_CHUNG">#N/A</definedName>
    <definedName name="VanChuyenDam">#N/A</definedName>
    <definedName name="vanthang0.3">#N/A</definedName>
    <definedName name="vanthang0.5">#N/A</definedName>
    <definedName name="vanthang2">#N/A</definedName>
    <definedName name="VARIINST">#REF!</definedName>
    <definedName name="VARIPURC">#REF!</definedName>
    <definedName name="vat">5</definedName>
    <definedName name="VAT_LIEU_DEN_CHAN_CONG_TRINH">#N/A</definedName>
    <definedName name="VC">#REF!</definedName>
    <definedName name="vc3.">#N/A</definedName>
    <definedName name="vca">#N/A</definedName>
    <definedName name="vccot">#N/A</definedName>
    <definedName name="vccot.">#N/A</definedName>
    <definedName name="vcdbt">#N/A</definedName>
    <definedName name="vcdc.">#N/A</definedName>
    <definedName name="vcdd">#N/A</definedName>
    <definedName name="vcdd_tba">#N/A</definedName>
    <definedName name="VCDD1P">#N/A</definedName>
    <definedName name="VCDD3p">#N/A</definedName>
    <definedName name="VCDDCT3p">#N/A</definedName>
    <definedName name="VCDDMBA">#N/A</definedName>
    <definedName name="vcdt">#N/A</definedName>
    <definedName name="vcdtb">#N/A</definedName>
    <definedName name="vcoto" hidden="1">{"'Sheet1'!$L$16"}</definedName>
    <definedName name="vcsat">#N/A</definedName>
    <definedName name="vctb">#N/A</definedName>
    <definedName name="VCTT">#REF!</definedName>
    <definedName name="VCVBT1">#N/A</definedName>
    <definedName name="VCVBT2">#N/A</definedName>
    <definedName name="vcxa">#N/A</definedName>
    <definedName name="VCHT">#REF!</definedName>
    <definedName name="vd">#N/A</definedName>
    <definedName name="vd3p">#REF!</definedName>
    <definedName name="VDCLY">#N/A</definedName>
    <definedName name="vdkt">#N/A</definedName>
    <definedName name="Viet" hidden="1">{"'Sheet1'!$L$16"}</definedName>
    <definedName name="vinhlong" hidden="1">{"'Sheet1'!$L$16"}</definedName>
    <definedName name="vkds">#N/A</definedName>
    <definedName name="vktc">#N/A</definedName>
    <definedName name="VL">#N/A</definedName>
    <definedName name="vl100a">#N/A</definedName>
    <definedName name="vl1p">#REF!</definedName>
    <definedName name="vl3p">#REF!</definedName>
    <definedName name="VLBS">#N/A</definedName>
    <definedName name="Vlcap0.7">#N/A</definedName>
    <definedName name="VLcap1">#N/A</definedName>
    <definedName name="VLCT3p">#N/A</definedName>
    <definedName name="vldd">#N/A</definedName>
    <definedName name="vldg">#N/A</definedName>
    <definedName name="vldn400">#REF!</definedName>
    <definedName name="vldn600">#REF!</definedName>
    <definedName name="vlgoc">#REF!</definedName>
    <definedName name="VLHC">#N/A</definedName>
    <definedName name="VLIEU">#N/A</definedName>
    <definedName name="VLM">#REF!</definedName>
    <definedName name="vltco">#N/A</definedName>
    <definedName name="vltr">#N/A</definedName>
    <definedName name="vltram">#REF!</definedName>
    <definedName name="vm">#N/A</definedName>
    <definedName name="vm1.">#N/A</definedName>
    <definedName name="vm2.">#N/A</definedName>
    <definedName name="vn1.">#N/A</definedName>
    <definedName name="vn2.">#N/A</definedName>
    <definedName name="VNM">#N/A</definedName>
    <definedName name="voi">#N/A</definedName>
    <definedName name="Vr">#N/A</definedName>
    <definedName name="vr3p">#REF!</definedName>
    <definedName name="VT">#N/A</definedName>
    <definedName name="vt1pbs">#N/A</definedName>
    <definedName name="vtbs">#N/A</definedName>
    <definedName name="Vu">#REF!</definedName>
    <definedName name="Vu_">#REF!</definedName>
    <definedName name="W">#REF!</definedName>
    <definedName name="W_F">#REF!</definedName>
    <definedName name="Wdaymong">#REF!</definedName>
    <definedName name="WIRE1">5</definedName>
    <definedName name="wl">#REF!</definedName>
    <definedName name="WLX">#N/A</definedName>
    <definedName name="WLY">#N/A</definedName>
    <definedName name="WOT">#N/A</definedName>
    <definedName name="WPX">#N/A</definedName>
    <definedName name="WPY">#N/A</definedName>
    <definedName name="wrn.aaa." hidden="1">{#N/A,#N/A,FALSE,"Sheet1";#N/A,#N/A,FALSE,"Sheet1";#N/A,#N/A,FALSE,"Sheet1"}</definedName>
    <definedName name="wrn.cong." hidden="1">{#N/A,#N/A,FALSE,"Sheet1"}</definedName>
    <definedName name="wrn.chi._.tiÆt." hidden="1">{#N/A,#N/A,FALSE,"Chi tiÆt"}</definedName>
    <definedName name="wrn.ONGCDOC." hidden="1">{#N/A,#N/A,FALSE,"ACCRUAL";#N/A,#N/A,FALSE,"ACURRENT";#N/A,#N/A,FALSE,"ADMALLOC";#N/A,#N/A,FALSE,"WORKCAP";#N/A,#N/A,FALSE,"ANALYSIS";#N/A,#N/A,FALSE,"DEBTOR";#N/A,#N/A,FALSE,"FUNDSREC";#N/A,#N/A,FALSE,"FUNDSSUM";#N/A,#N/A,FALSE,"MOB95";#N/A,#N/A,FALSE,"INS96";#N/A,#N/A,FALSE,"RECONC'L";#N/A,#N/A,FALSE,"SUMMARY";#N/A,#N/A,FALSE,"INS-SE";#N/A,#N/A,FALSE,"CAPEX-INS"}</definedName>
    <definedName name="wrn.STATDOC." hidden="1">{#N/A,#N/A,FALSE,"RECONC'L";#N/A,#N/A,FALSE,"WORKCAP";#N/A,#N/A,FALSE,"RECONC'L";#N/A,#N/A,FALSE,"ACCRUAL";#N/A,#N/A,FALSE,"DEBTOR";#N/A,#N/A,FALSE,"ADMALLOC"}</definedName>
    <definedName name="wrn.vd." hidden="1">{#N/A,#N/A,TRUE,"BT M200 da 10x20"}</definedName>
    <definedName name="Ws">#REF!</definedName>
    <definedName name="Wss">#REF!</definedName>
    <definedName name="Wst">#REF!</definedName>
    <definedName name="wt">#REF!</definedName>
    <definedName name="WX">#N/A</definedName>
    <definedName name="WY">#N/A</definedName>
    <definedName name="X">#REF!</definedName>
    <definedName name="x1_">#N/A</definedName>
    <definedName name="x17dnc">#N/A</definedName>
    <definedName name="x17dvl">#N/A</definedName>
    <definedName name="x17knc">#N/A</definedName>
    <definedName name="x17kvl">#N/A</definedName>
    <definedName name="X1pFCOnc">#N/A</definedName>
    <definedName name="X1pFCOvc">#N/A</definedName>
    <definedName name="X1pFCOvl">#N/A</definedName>
    <definedName name="X1pIGnc">#N/A</definedName>
    <definedName name="X1pIGvc">#N/A</definedName>
    <definedName name="X1pIGvl">#N/A</definedName>
    <definedName name="x1pind">#REF!</definedName>
    <definedName name="X1pINDnc">#N/A</definedName>
    <definedName name="X1pINDvc">#N/A</definedName>
    <definedName name="X1pINDvl">#N/A</definedName>
    <definedName name="x1pint">#REF!</definedName>
    <definedName name="X1pINTnc">#N/A</definedName>
    <definedName name="X1pINTvc">#N/A</definedName>
    <definedName name="X1pINTvl">#N/A</definedName>
    <definedName name="x1ping">#REF!</definedName>
    <definedName name="X1pINGnc">#N/A</definedName>
    <definedName name="X1pINGvc">#N/A</definedName>
    <definedName name="X1pINGvl">#N/A</definedName>
    <definedName name="X1pITnc">#N/A</definedName>
    <definedName name="X1pITvc">#N/A</definedName>
    <definedName name="X1pITvl">#N/A</definedName>
    <definedName name="x2_">#N/A</definedName>
    <definedName name="x20knc">#N/A</definedName>
    <definedName name="x20kvl">#N/A</definedName>
    <definedName name="x22knc">#N/A</definedName>
    <definedName name="x22kvl">#N/A</definedName>
    <definedName name="x2mig1nc">#N/A</definedName>
    <definedName name="x2mig1vl">#N/A</definedName>
    <definedName name="x2min1nc">#N/A</definedName>
    <definedName name="x2min1vl">#N/A</definedName>
    <definedName name="x2mit1vl">#N/A</definedName>
    <definedName name="x2mitnc">#N/A</definedName>
    <definedName name="x4.1.1">#N/A</definedName>
    <definedName name="x4.3.21">#N/A</definedName>
    <definedName name="x4.3.22">#N/A</definedName>
    <definedName name="XA">#REF!</definedName>
    <definedName name="XADZ04">#REF!</definedName>
    <definedName name="XAHATHE">#REF!</definedName>
    <definedName name="xaydung">#N/A</definedName>
    <definedName name="XB_80">#N/A</definedName>
    <definedName name="XBCNCKT">5600</definedName>
    <definedName name="XCCDZ22">#REF!</definedName>
    <definedName name="XCCT">0.5</definedName>
    <definedName name="XCT">#REF!</definedName>
    <definedName name="xd0.6">#N/A</definedName>
    <definedName name="xd1.3">#N/A</definedName>
    <definedName name="xd1.5">#N/A</definedName>
    <definedName name="XDAUTRAMDZ22">#REF!</definedName>
    <definedName name="XDDZ22">#REF!</definedName>
    <definedName name="XDGHDZ22">#REF!</definedName>
    <definedName name="XDHDZ22">#REF!</definedName>
    <definedName name="xdra">#N/A</definedName>
    <definedName name="xdsnc">#N/A</definedName>
    <definedName name="xdsvl">#N/A</definedName>
    <definedName name="XDTDZ22">#REF!</definedName>
    <definedName name="XEMAY">#N/A</definedName>
    <definedName name="xetuoinhua190">#N/A</definedName>
    <definedName name="xfco">#REF!</definedName>
    <definedName name="xfco3p">#REF!</definedName>
    <definedName name="XFCOnc">#N/A</definedName>
    <definedName name="xfconc3p">#N/A</definedName>
    <definedName name="xfcotnc">#REF!</definedName>
    <definedName name="xfcotvl">#REF!</definedName>
    <definedName name="XFCOvc">#N/A</definedName>
    <definedName name="XFCOvl">#N/A</definedName>
    <definedName name="xfcovl3p">#N/A</definedName>
    <definedName name="xfnc">#N/A</definedName>
    <definedName name="XFTDZ22">#REF!</definedName>
    <definedName name="xfvl">#N/A</definedName>
    <definedName name="xh">#REF!</definedName>
    <definedName name="xhn">#REF!</definedName>
    <definedName name="xhnnc">#N/A</definedName>
    <definedName name="xhnvl">#N/A</definedName>
    <definedName name="XHT">#REF!</definedName>
    <definedName name="xi">#N/A</definedName>
    <definedName name="xig">#REF!</definedName>
    <definedName name="xig1">#REF!</definedName>
    <definedName name="XIG1nc">#N/A</definedName>
    <definedName name="xig1p">#REF!</definedName>
    <definedName name="xig1pnc">#N/A</definedName>
    <definedName name="xig1pvl">#N/A</definedName>
    <definedName name="XIG1vl">#N/A</definedName>
    <definedName name="xig2nc">#N/A</definedName>
    <definedName name="xig2vl">#N/A</definedName>
    <definedName name="xig3p">#REF!</definedName>
    <definedName name="xiggnc">#N/A</definedName>
    <definedName name="xiggvl">#N/A</definedName>
    <definedName name="XIGnc">#N/A</definedName>
    <definedName name="xignc3p">#REF!</definedName>
    <definedName name="XIGvc">#N/A</definedName>
    <definedName name="XIGvl">#N/A</definedName>
    <definedName name="xigvl3p">#REF!</definedName>
    <definedName name="ximang">#N/A</definedName>
    <definedName name="xin">#REF!</definedName>
    <definedName name="xin190">#REF!</definedName>
    <definedName name="xin1903p">#REF!</definedName>
    <definedName name="XIN190nc">#N/A</definedName>
    <definedName name="xin190nc3p">#N/A</definedName>
    <definedName name="XIN190vc">#N/A</definedName>
    <definedName name="XIN190vl">#N/A</definedName>
    <definedName name="xin190vl3p">#N/A</definedName>
    <definedName name="xin2903p">#REF!</definedName>
    <definedName name="xin290nc3p">#REF!</definedName>
    <definedName name="xin290vl3p">#REF!</definedName>
    <definedName name="xin3p">#REF!</definedName>
    <definedName name="xin901nc">#N/A</definedName>
    <definedName name="xin901vl">#N/A</definedName>
    <definedName name="xind">#REF!</definedName>
    <definedName name="xind1p">#REF!</definedName>
    <definedName name="xind1pnc">#N/A</definedName>
    <definedName name="xind1pvl">#N/A</definedName>
    <definedName name="xind3p">#REF!</definedName>
    <definedName name="XINDnc">#N/A</definedName>
    <definedName name="xindnc1p">#REF!</definedName>
    <definedName name="xindnc3p">#N/A</definedName>
    <definedName name="XINDvc">#N/A</definedName>
    <definedName name="XINDvl">#N/A</definedName>
    <definedName name="xindvl1p">#REF!</definedName>
    <definedName name="xindvl3p">#N/A</definedName>
    <definedName name="XINnc">#N/A</definedName>
    <definedName name="xinnc3p">#REF!</definedName>
    <definedName name="xint1p">#REF!</definedName>
    <definedName name="XINvc">#N/A</definedName>
    <definedName name="XINvl">#N/A</definedName>
    <definedName name="xinvl3p">#REF!</definedName>
    <definedName name="xing1p">#REF!</definedName>
    <definedName name="xing1pnc">#N/A</definedName>
    <definedName name="xing1pvl">#N/A</definedName>
    <definedName name="xingnc1p">#REF!</definedName>
    <definedName name="xingvl1p">#REF!</definedName>
    <definedName name="xit">#REF!</definedName>
    <definedName name="xit1">#REF!</definedName>
    <definedName name="XIT1nc">#N/A</definedName>
    <definedName name="xit1p">#REF!</definedName>
    <definedName name="xit1pnc">#N/A</definedName>
    <definedName name="xit1pvl">#N/A</definedName>
    <definedName name="XIT1vl">#N/A</definedName>
    <definedName name="xit2nc">#N/A</definedName>
    <definedName name="xit2nc3p">#REF!</definedName>
    <definedName name="xit2vl">#N/A</definedName>
    <definedName name="xit2vl3p">#REF!</definedName>
    <definedName name="xit3p">#REF!</definedName>
    <definedName name="XITnc">#N/A</definedName>
    <definedName name="xitnc3p">#REF!</definedName>
    <definedName name="xittnc">#N/A</definedName>
    <definedName name="xittvl">#N/A</definedName>
    <definedName name="XITvc">#N/A</definedName>
    <definedName name="XITvl">#N/A</definedName>
    <definedName name="xitvl3p">#REF!</definedName>
    <definedName name="xk0.6">#N/A</definedName>
    <definedName name="xk1.3">#N/A</definedName>
    <definedName name="xk1.5">#N/A</definedName>
    <definedName name="xl">#REF!</definedName>
    <definedName name="xlc">#REF!</definedName>
    <definedName name="xld1.4">#N/A</definedName>
    <definedName name="xlk">#REF!</definedName>
    <definedName name="xlk1.4">#N/A</definedName>
    <definedName name="xls" hidden="1">{"'Sheet1'!$L$16"}</definedName>
    <definedName name="xlttbninh" hidden="1">{"'Sheet1'!$L$16"}</definedName>
    <definedName name="xm">#N/A</definedName>
    <definedName name="xmp40">#N/A</definedName>
    <definedName name="xn">#REF!</definedName>
    <definedName name="XNDZ22">#REF!</definedName>
    <definedName name="XNTDZ22">#REF!</definedName>
    <definedName name="XNHDZ22">#REF!</definedName>
    <definedName name="XPSDZ22">#REF!</definedName>
    <definedName name="xr1nc">#N/A</definedName>
    <definedName name="xr1vl">#N/A</definedName>
    <definedName name="XTKKTTC">7500</definedName>
    <definedName name="xtr3pnc">#N/A</definedName>
    <definedName name="xtr3pvl">#N/A</definedName>
    <definedName name="xuat_hien">#N/A</definedName>
    <definedName name="Xuat_hien1">#N/A</definedName>
    <definedName name="xuatthan">#REF!</definedName>
    <definedName name="xuclat0.4">#N/A</definedName>
    <definedName name="xuclat1">#N/A</definedName>
    <definedName name="xuclat1.65">#N/A</definedName>
    <definedName name="xuclat2">#N/A</definedName>
    <definedName name="xuclat2.8">#N/A</definedName>
    <definedName name="xucxich0.22">#N/A</definedName>
    <definedName name="xucxich0.25">#N/A</definedName>
    <definedName name="xucxich0.3">#N/A</definedName>
    <definedName name="xucxich0.35">#N/A</definedName>
    <definedName name="xucxich0.4">#N/A</definedName>
    <definedName name="xucxich0.5">#N/A</definedName>
    <definedName name="xucxich0.65">#N/A</definedName>
    <definedName name="xucxich1">#N/A</definedName>
    <definedName name="xucxich1.2">#N/A</definedName>
    <definedName name="xucxich1.25">#N/A</definedName>
    <definedName name="xucxich1.6">#N/A</definedName>
    <definedName name="xucxich2">#N/A</definedName>
    <definedName name="xucxich2.5">#N/A</definedName>
    <definedName name="xucxich4">#N/A</definedName>
    <definedName name="xucxich4.6">#N/A</definedName>
    <definedName name="xucxich5">#N/A</definedName>
    <definedName name="xuchoi0.15">#N/A</definedName>
    <definedName name="xuchoi0.25">#N/A</definedName>
    <definedName name="xuchoi0.3">#N/A</definedName>
    <definedName name="xuchoi0.35">#N/A</definedName>
    <definedName name="xuchoi0.4">#N/A</definedName>
    <definedName name="xuchoi0.65">#N/A</definedName>
    <definedName name="xuchoi0.75">#N/A</definedName>
    <definedName name="xuchoi1.25">#N/A</definedName>
    <definedName name="XXX1">#N/A</definedName>
    <definedName name="xy2.5.1">#N/A</definedName>
    <definedName name="xy5.3.1">#N/A</definedName>
    <definedName name="xz2.5.1">#N/A</definedName>
    <definedName name="xz5.3.1">#N/A</definedName>
    <definedName name="y">#REF!</definedName>
    <definedName name="yeucau">#REF!</definedName>
    <definedName name="yi">#N/A</definedName>
    <definedName name="yy">#N/A</definedName>
    <definedName name="z">#REF!</definedName>
    <definedName name="Z_F">#REF!</definedName>
    <definedName name="Z_W">#REF!</definedName>
    <definedName name="z112.4.3">#N/A</definedName>
    <definedName name="zl">#REF!</definedName>
    <definedName name="Zw">#REF!</definedName>
    <definedName name="ZXL">#REF!</definedName>
    <definedName name="ZYX">#REF!</definedName>
    <definedName name="ZZZ">#REF!</definedName>
    <definedName name="전">#N/A</definedName>
    <definedName name="주택사업본부">#N/A</definedName>
    <definedName name="철구사업본부">#N/A</definedName>
  </definedNames>
  <calcPr calcId="144525"/>
</workbook>
</file>

<file path=xl/calcChain.xml><?xml version="1.0" encoding="utf-8"?>
<calcChain xmlns="http://schemas.openxmlformats.org/spreadsheetml/2006/main">
  <c r="C100" i="635" l="1"/>
  <c r="C68" i="263" l="1"/>
  <c r="C64" i="263"/>
  <c r="C108" i="263" l="1"/>
  <c r="C95" i="263"/>
  <c r="C34" i="635" l="1"/>
  <c r="C29" i="635"/>
  <c r="C8" i="635"/>
  <c r="C60" i="635" l="1"/>
  <c r="C95" i="635"/>
  <c r="C113" i="263"/>
  <c r="C111" i="263" s="1"/>
  <c r="C61" i="263"/>
  <c r="C91" i="263" l="1"/>
  <c r="C89" i="263" s="1"/>
  <c r="H108" i="263" l="1"/>
  <c r="I108" i="263" s="1"/>
  <c r="C54" i="263"/>
  <c r="C53" i="263" s="1"/>
  <c r="C41" i="263" s="1"/>
  <c r="C40" i="263"/>
  <c r="S20" i="645"/>
  <c r="T19" i="645"/>
  <c r="H18" i="645"/>
  <c r="E18" i="645"/>
  <c r="D18" i="645"/>
  <c r="C17" i="645"/>
  <c r="H16" i="645"/>
  <c r="F16" i="645"/>
  <c r="E16" i="645"/>
  <c r="D16" i="645"/>
  <c r="J15" i="645"/>
  <c r="H15" i="645"/>
  <c r="E15" i="645"/>
  <c r="D15" i="645"/>
  <c r="I14" i="645"/>
  <c r="H14" i="645"/>
  <c r="E14" i="645"/>
  <c r="D14" i="645"/>
  <c r="J13" i="645"/>
  <c r="H13" i="645"/>
  <c r="F13" i="645"/>
  <c r="I12" i="645"/>
  <c r="I7" i="645" s="1"/>
  <c r="H12" i="645"/>
  <c r="E12" i="645"/>
  <c r="D12" i="645"/>
  <c r="J11" i="645"/>
  <c r="H11" i="645"/>
  <c r="G11" i="645"/>
  <c r="G7" i="645" s="1"/>
  <c r="D11" i="645"/>
  <c r="F10" i="645"/>
  <c r="E10" i="645"/>
  <c r="D10" i="645"/>
  <c r="F9" i="645"/>
  <c r="E9" i="645"/>
  <c r="D9" i="645"/>
  <c r="F8" i="645"/>
  <c r="D8" i="645"/>
  <c r="R7" i="645"/>
  <c r="R20" i="645" s="1"/>
  <c r="Q7" i="645"/>
  <c r="Q20" i="645" s="1"/>
  <c r="P7" i="645"/>
  <c r="O7" i="645"/>
  <c r="N7" i="645"/>
  <c r="N20" i="645" s="1"/>
  <c r="L7" i="645"/>
  <c r="K7" i="645"/>
  <c r="C81" i="635"/>
  <c r="C16" i="645" l="1"/>
  <c r="E31" i="263"/>
  <c r="C12" i="645"/>
  <c r="C10" i="645"/>
  <c r="T7" i="645"/>
  <c r="U19" i="645" s="1"/>
  <c r="E7" i="645"/>
  <c r="C8" i="645"/>
  <c r="C15" i="645"/>
  <c r="C11" i="645"/>
  <c r="F7" i="645"/>
  <c r="C9" i="645"/>
  <c r="J7" i="645"/>
  <c r="C18" i="645"/>
  <c r="C14" i="645"/>
  <c r="C13" i="645"/>
  <c r="T20" i="645"/>
  <c r="D7" i="645"/>
  <c r="H7" i="645"/>
  <c r="G24" i="648"/>
  <c r="F23" i="648"/>
  <c r="G22" i="648"/>
  <c r="G21" i="648" s="1"/>
  <c r="I21" i="648"/>
  <c r="F21" i="648"/>
  <c r="G19" i="648"/>
  <c r="G18" i="648" s="1"/>
  <c r="F19" i="648"/>
  <c r="F18" i="648" s="1"/>
  <c r="F17" i="648"/>
  <c r="G17" i="648" s="1"/>
  <c r="G16" i="648"/>
  <c r="F16" i="648"/>
  <c r="I14" i="648"/>
  <c r="G14" i="648"/>
  <c r="F14" i="648"/>
  <c r="F13" i="648"/>
  <c r="F12" i="648" s="1"/>
  <c r="G8" i="648"/>
  <c r="F8" i="648"/>
  <c r="C7" i="645" l="1"/>
  <c r="C27" i="645" s="1"/>
  <c r="C28" i="645" s="1"/>
  <c r="C23" i="645"/>
  <c r="C24" i="645" s="1"/>
  <c r="C31" i="645" s="1"/>
  <c r="E32" i="645" s="1"/>
  <c r="F10" i="648"/>
  <c r="F27" i="648" s="1"/>
  <c r="G13" i="648"/>
  <c r="G12" i="648" s="1"/>
  <c r="G10" i="648" s="1"/>
  <c r="G27" i="648" s="1"/>
  <c r="D17" i="647" l="1"/>
  <c r="C54" i="635"/>
  <c r="C107" i="263" s="1"/>
  <c r="C105" i="263" s="1"/>
  <c r="C16" i="647"/>
  <c r="C15" i="647"/>
  <c r="C200" i="646"/>
  <c r="D186" i="646"/>
  <c r="D184" i="646"/>
  <c r="D180" i="646"/>
  <c r="D178" i="646"/>
  <c r="D174" i="646"/>
  <c r="D170" i="646"/>
  <c r="F168" i="646"/>
  <c r="D167" i="646"/>
  <c r="C167" i="646"/>
  <c r="D162" i="646"/>
  <c r="D154" i="646" s="1"/>
  <c r="E156" i="646"/>
  <c r="E157" i="646" s="1"/>
  <c r="F153" i="646"/>
  <c r="D144" i="646"/>
  <c r="F147" i="646" s="1"/>
  <c r="D134" i="646"/>
  <c r="D126" i="646"/>
  <c r="D125" i="646"/>
  <c r="D124" i="646"/>
  <c r="D122" i="646"/>
  <c r="D121" i="646"/>
  <c r="D120" i="646"/>
  <c r="D119" i="646"/>
  <c r="D118" i="646"/>
  <c r="C117" i="646"/>
  <c r="D115" i="646"/>
  <c r="C115" i="646"/>
  <c r="C82" i="646" s="1"/>
  <c r="E113" i="646"/>
  <c r="B113" i="646"/>
  <c r="D111" i="646"/>
  <c r="D110" i="646"/>
  <c r="D109" i="646"/>
  <c r="D108" i="646"/>
  <c r="D107" i="646"/>
  <c r="D93" i="646"/>
  <c r="D92" i="646"/>
  <c r="D90" i="646"/>
  <c r="D89" i="646"/>
  <c r="C84" i="646"/>
  <c r="D83" i="646"/>
  <c r="C81" i="646"/>
  <c r="D81" i="646" s="1"/>
  <c r="D79" i="646"/>
  <c r="C79" i="646"/>
  <c r="C78" i="646"/>
  <c r="C74" i="646"/>
  <c r="C73" i="646" s="1"/>
  <c r="C72" i="646"/>
  <c r="D72" i="646" s="1"/>
  <c r="C71" i="646"/>
  <c r="D71" i="646" s="1"/>
  <c r="C69" i="646"/>
  <c r="C68" i="646"/>
  <c r="C67" i="646"/>
  <c r="C66" i="646"/>
  <c r="D64" i="646"/>
  <c r="C62" i="646"/>
  <c r="D62" i="646" s="1"/>
  <c r="C61" i="646"/>
  <c r="D61" i="646" s="1"/>
  <c r="E59" i="646"/>
  <c r="C57" i="646"/>
  <c r="D57" i="646" s="1"/>
  <c r="D55" i="646"/>
  <c r="E52" i="646"/>
  <c r="E53" i="646" s="1"/>
  <c r="E54" i="646" s="1"/>
  <c r="D51" i="646"/>
  <c r="D50" i="646" s="1"/>
  <c r="C50" i="646"/>
  <c r="C46" i="646"/>
  <c r="D44" i="646"/>
  <c r="C44" i="646"/>
  <c r="D41" i="646"/>
  <c r="C41" i="646"/>
  <c r="C40" i="646"/>
  <c r="C39" i="646"/>
  <c r="D38" i="646"/>
  <c r="C37" i="646"/>
  <c r="C36" i="646"/>
  <c r="C33" i="646"/>
  <c r="C32" i="646"/>
  <c r="C31" i="646"/>
  <c r="C30" i="646"/>
  <c r="C24" i="646"/>
  <c r="C20" i="646"/>
  <c r="C19" i="646" s="1"/>
  <c r="D19" i="646"/>
  <c r="C18" i="646"/>
  <c r="C17" i="646" s="1"/>
  <c r="D17" i="646"/>
  <c r="D10" i="646"/>
  <c r="C10" i="646"/>
  <c r="D5" i="646"/>
  <c r="C5" i="646"/>
  <c r="C4" i="646" l="1"/>
  <c r="C38" i="646"/>
  <c r="D117" i="646"/>
  <c r="C70" i="646"/>
  <c r="C80" i="646"/>
  <c r="E158" i="646"/>
  <c r="E159" i="646"/>
  <c r="E160" i="646" s="1"/>
  <c r="D88" i="646"/>
  <c r="D82" i="646" s="1"/>
  <c r="D4" i="646"/>
  <c r="C23" i="646"/>
  <c r="C22" i="646" s="1"/>
  <c r="C16" i="646" s="1"/>
  <c r="C60" i="646"/>
  <c r="D60" i="646" s="1"/>
  <c r="D128" i="646"/>
  <c r="D16" i="646"/>
  <c r="D15" i="646" s="1"/>
  <c r="D169" i="646"/>
  <c r="C17" i="647"/>
  <c r="C56" i="646" l="1"/>
  <c r="C55" i="646" s="1"/>
  <c r="D3" i="646"/>
  <c r="C88" i="635" l="1"/>
  <c r="C86" i="635" l="1"/>
  <c r="C78" i="263"/>
  <c r="C52" i="635"/>
  <c r="C11" i="635" l="1"/>
  <c r="E114" i="635"/>
  <c r="C107" i="635"/>
  <c r="E109" i="635" s="1"/>
  <c r="C27" i="263"/>
  <c r="C83" i="263"/>
  <c r="C39" i="635"/>
  <c r="C33" i="635" s="1"/>
  <c r="C98" i="635"/>
  <c r="C93" i="635"/>
  <c r="C89" i="635"/>
  <c r="E104" i="635"/>
  <c r="C103" i="635"/>
  <c r="C75" i="635"/>
  <c r="C71" i="635" s="1"/>
  <c r="C87" i="263" s="1"/>
  <c r="C28" i="635"/>
  <c r="C27" i="635" s="1"/>
  <c r="C24" i="635"/>
  <c r="C22" i="635"/>
  <c r="C19" i="635"/>
  <c r="C15" i="635" l="1"/>
  <c r="C63" i="263"/>
  <c r="C59" i="263" s="1"/>
  <c r="C7" i="635"/>
  <c r="C85" i="635"/>
  <c r="C79" i="263"/>
  <c r="C14" i="635"/>
  <c r="C105" i="635"/>
  <c r="C88" i="263" s="1"/>
  <c r="C84" i="263" s="1"/>
  <c r="E53" i="635"/>
  <c r="C100" i="263" l="1"/>
  <c r="C6" i="635"/>
  <c r="C96" i="263"/>
  <c r="C92" i="263" s="1"/>
  <c r="F62" i="263" l="1"/>
  <c r="C80" i="263"/>
  <c r="C75" i="263"/>
  <c r="C116" i="263"/>
  <c r="C101" i="263"/>
  <c r="C97" i="263" l="1"/>
  <c r="C74" i="263" s="1"/>
  <c r="C71" i="263"/>
  <c r="C123" i="263" l="1"/>
  <c r="D40" i="263"/>
  <c r="I30" i="233"/>
  <c r="I71" i="233"/>
  <c r="I19" i="233"/>
  <c r="D15" i="233"/>
  <c r="C15" i="233"/>
  <c r="H12" i="233"/>
  <c r="H13" i="233" s="1"/>
  <c r="E10" i="233" l="1"/>
  <c r="F10" i="233" s="1"/>
  <c r="F150" i="642" l="1"/>
  <c r="F149" i="642"/>
  <c r="F148" i="642"/>
  <c r="F144" i="642"/>
  <c r="F143" i="642"/>
  <c r="F142" i="642"/>
  <c r="F141" i="642"/>
  <c r="F140" i="642"/>
  <c r="F137" i="642"/>
  <c r="F136" i="642"/>
  <c r="F135" i="642"/>
  <c r="F134" i="642"/>
  <c r="F133" i="642"/>
  <c r="F132" i="642"/>
  <c r="F131" i="642"/>
  <c r="F130" i="642"/>
  <c r="E130" i="642"/>
  <c r="F129" i="642"/>
  <c r="F128" i="642"/>
  <c r="F127" i="642"/>
  <c r="F124" i="642"/>
  <c r="F123" i="642"/>
  <c r="F122" i="642"/>
  <c r="F121" i="642"/>
  <c r="F120" i="642"/>
  <c r="F119" i="642"/>
  <c r="F118" i="642"/>
  <c r="F117" i="642"/>
  <c r="F114" i="642"/>
  <c r="F113" i="642"/>
  <c r="F112" i="642"/>
  <c r="F111" i="642"/>
  <c r="F110" i="642"/>
  <c r="F107" i="642"/>
  <c r="F106" i="642"/>
  <c r="F105" i="642"/>
  <c r="F104" i="642"/>
  <c r="F103" i="642"/>
  <c r="F102" i="642"/>
  <c r="F101" i="642"/>
  <c r="F100" i="642"/>
  <c r="F97" i="642"/>
  <c r="F96" i="642"/>
  <c r="F95" i="642"/>
  <c r="F94" i="642"/>
  <c r="F93" i="642"/>
  <c r="F92" i="642"/>
  <c r="F91" i="642"/>
  <c r="F90" i="642"/>
  <c r="F87" i="642"/>
  <c r="F86" i="642"/>
  <c r="F85" i="642"/>
  <c r="F84" i="642"/>
  <c r="F83" i="642"/>
  <c r="F82" i="642"/>
  <c r="F81" i="642"/>
  <c r="F78" i="642"/>
  <c r="F77" i="642"/>
  <c r="F76" i="642"/>
  <c r="F75" i="642"/>
  <c r="F74" i="642"/>
  <c r="F73" i="642"/>
  <c r="F72" i="642"/>
  <c r="F69" i="642"/>
  <c r="F68" i="642"/>
  <c r="F67" i="642"/>
  <c r="F66" i="642"/>
  <c r="F65" i="642"/>
  <c r="F64" i="642"/>
  <c r="F63" i="642"/>
  <c r="F60" i="642"/>
  <c r="F59" i="642"/>
  <c r="F58" i="642"/>
  <c r="F57" i="642"/>
  <c r="F56" i="642"/>
  <c r="F55" i="642"/>
  <c r="F54" i="642"/>
  <c r="F51" i="642"/>
  <c r="F50" i="642"/>
  <c r="F49" i="642"/>
  <c r="F48" i="642"/>
  <c r="F47" i="642"/>
  <c r="F46" i="642"/>
  <c r="F45" i="642"/>
  <c r="F42" i="642"/>
  <c r="F41" i="642"/>
  <c r="F40" i="642"/>
  <c r="F39" i="642"/>
  <c r="F38" i="642"/>
  <c r="F37" i="642"/>
  <c r="F36" i="642"/>
  <c r="F35" i="642"/>
  <c r="F32" i="642"/>
  <c r="F31" i="642"/>
  <c r="F30" i="642"/>
  <c r="F29" i="642"/>
  <c r="E28" i="642"/>
  <c r="F28" i="642" s="1"/>
  <c r="F27" i="642"/>
  <c r="F26" i="642"/>
  <c r="F25" i="642"/>
  <c r="F24" i="642"/>
  <c r="F23" i="642"/>
  <c r="F22" i="642"/>
  <c r="F19" i="642"/>
  <c r="F18" i="642"/>
  <c r="F17" i="642"/>
  <c r="F16" i="642"/>
  <c r="E15" i="642"/>
  <c r="F15" i="642" s="1"/>
  <c r="F14" i="642"/>
  <c r="F13" i="642"/>
  <c r="E12" i="642"/>
  <c r="F12" i="642" s="1"/>
  <c r="F11" i="642"/>
  <c r="F10" i="642"/>
  <c r="F9" i="642"/>
  <c r="D46" i="641"/>
  <c r="D45" i="641"/>
  <c r="D44" i="641"/>
  <c r="D43" i="641"/>
  <c r="D42" i="641"/>
  <c r="D41" i="641"/>
  <c r="D40" i="641"/>
  <c r="D38" i="641"/>
  <c r="D37" i="641"/>
  <c r="D36" i="641"/>
  <c r="D35" i="641"/>
  <c r="D34" i="641"/>
  <c r="D33" i="641"/>
  <c r="D32" i="641"/>
  <c r="D29" i="641"/>
  <c r="D28" i="641"/>
  <c r="D27" i="641"/>
  <c r="D26" i="641"/>
  <c r="D25" i="641"/>
  <c r="D23" i="641"/>
  <c r="D22" i="641"/>
  <c r="D21" i="641"/>
  <c r="D20" i="641"/>
  <c r="D19" i="641"/>
  <c r="D18" i="641"/>
  <c r="D16" i="641"/>
  <c r="D15" i="641"/>
  <c r="D14" i="641"/>
  <c r="D13" i="641"/>
  <c r="D12" i="641"/>
  <c r="D11" i="641"/>
  <c r="C62" i="640"/>
  <c r="D59" i="640"/>
  <c r="C52" i="640"/>
  <c r="C59" i="640" s="1"/>
  <c r="E40" i="640"/>
  <c r="E39" i="640"/>
  <c r="E38" i="640"/>
  <c r="E37" i="640"/>
  <c r="E36" i="640"/>
  <c r="E34" i="640"/>
  <c r="E33" i="640"/>
  <c r="E31" i="640"/>
  <c r="E30" i="640"/>
  <c r="E29" i="640"/>
  <c r="E28" i="640"/>
  <c r="E27" i="640"/>
  <c r="E25" i="640"/>
  <c r="E24" i="640"/>
  <c r="E23" i="640" s="1"/>
  <c r="E21" i="640"/>
  <c r="E20" i="640" s="1"/>
  <c r="E19" i="640"/>
  <c r="E18" i="640"/>
  <c r="E17" i="640"/>
  <c r="E16" i="640"/>
  <c r="E15" i="640"/>
  <c r="E14" i="640"/>
  <c r="E13" i="640"/>
  <c r="E12" i="640" s="1"/>
  <c r="F76" i="639"/>
  <c r="F75" i="639"/>
  <c r="F73" i="639"/>
  <c r="G72" i="639"/>
  <c r="G70" i="639"/>
  <c r="G69" i="639"/>
  <c r="C68" i="639"/>
  <c r="G68" i="639" s="1"/>
  <c r="G66" i="639"/>
  <c r="G65" i="639"/>
  <c r="G64" i="639"/>
  <c r="G63" i="639"/>
  <c r="G62" i="639"/>
  <c r="G60" i="639"/>
  <c r="G58" i="639"/>
  <c r="G57" i="639"/>
  <c r="G56" i="639"/>
  <c r="G55" i="639"/>
  <c r="G54" i="639"/>
  <c r="G51" i="639"/>
  <c r="G50" i="639"/>
  <c r="G47" i="639"/>
  <c r="G44" i="639"/>
  <c r="G43" i="639"/>
  <c r="E42" i="639"/>
  <c r="G42" i="639" s="1"/>
  <c r="G38" i="639"/>
  <c r="G37" i="639" s="1"/>
  <c r="G36" i="639"/>
  <c r="G35" i="639"/>
  <c r="G34" i="639"/>
  <c r="G33" i="639"/>
  <c r="G32" i="639"/>
  <c r="G30" i="639"/>
  <c r="G29" i="639"/>
  <c r="G28" i="639"/>
  <c r="G26" i="639"/>
  <c r="G25" i="639"/>
  <c r="G24" i="639"/>
  <c r="G23" i="639"/>
  <c r="G22" i="639"/>
  <c r="G21" i="639"/>
  <c r="G20" i="639"/>
  <c r="G19" i="639"/>
  <c r="G17" i="639"/>
  <c r="G16" i="639"/>
  <c r="G15" i="639"/>
  <c r="G14" i="639"/>
  <c r="G13" i="639"/>
  <c r="G12" i="639"/>
  <c r="G11" i="639"/>
  <c r="G10" i="639"/>
  <c r="G9" i="639"/>
  <c r="F43" i="642" l="1"/>
  <c r="F115" i="642"/>
  <c r="F125" i="642"/>
  <c r="F138" i="642"/>
  <c r="G41" i="639"/>
  <c r="G49" i="639"/>
  <c r="G61" i="639"/>
  <c r="E32" i="640"/>
  <c r="D39" i="641"/>
  <c r="G27" i="639"/>
  <c r="G31" i="639"/>
  <c r="G18" i="639"/>
  <c r="F33" i="642"/>
  <c r="D31" i="641"/>
  <c r="D30" i="641" s="1"/>
  <c r="E35" i="640"/>
  <c r="D10" i="641"/>
  <c r="E26" i="640"/>
  <c r="D24" i="641"/>
  <c r="D17" i="641"/>
  <c r="F70" i="642"/>
  <c r="F98" i="642"/>
  <c r="G53" i="639"/>
  <c r="G48" i="639" s="1"/>
  <c r="F108" i="642"/>
  <c r="F61" i="642"/>
  <c r="F52" i="642"/>
  <c r="F88" i="642"/>
  <c r="F145" i="642"/>
  <c r="F151" i="642"/>
  <c r="F146" i="642" s="1"/>
  <c r="F79" i="642"/>
  <c r="F20" i="642"/>
  <c r="G8" i="639"/>
  <c r="G7" i="639" s="1"/>
  <c r="G59" i="639"/>
  <c r="G67" i="639"/>
  <c r="E45" i="639"/>
  <c r="D9" i="641" l="1"/>
  <c r="D8" i="641" s="1"/>
  <c r="E22" i="640"/>
  <c r="E11" i="640" s="1"/>
  <c r="F7" i="642"/>
  <c r="F153" i="642" s="1"/>
  <c r="G45" i="639"/>
  <c r="E46" i="639"/>
  <c r="G46" i="639" s="1"/>
  <c r="G40" i="639" l="1"/>
  <c r="G6" i="639" s="1"/>
  <c r="G43" i="637" l="1"/>
  <c r="G42" i="637"/>
  <c r="G41" i="637"/>
  <c r="G40" i="637"/>
  <c r="G39" i="637"/>
  <c r="G38" i="637"/>
  <c r="F37" i="637"/>
  <c r="G36" i="637"/>
  <c r="F36" i="637"/>
  <c r="G35" i="637"/>
  <c r="F35" i="637"/>
  <c r="F34" i="637"/>
  <c r="G34" i="637" s="1"/>
  <c r="G33" i="637"/>
  <c r="F33" i="637"/>
  <c r="G31" i="637"/>
  <c r="F31" i="637"/>
  <c r="H30" i="637"/>
  <c r="F30" i="637"/>
  <c r="F29" i="637"/>
  <c r="F26" i="637"/>
  <c r="G26" i="637" s="1"/>
  <c r="F25" i="637"/>
  <c r="F23" i="637"/>
  <c r="F22" i="637" s="1"/>
  <c r="G22" i="637"/>
  <c r="G21" i="637"/>
  <c r="F21" i="637"/>
  <c r="F20" i="637"/>
  <c r="G20" i="637" s="1"/>
  <c r="G19" i="637"/>
  <c r="F19" i="637"/>
  <c r="G18" i="637"/>
  <c r="F18" i="637"/>
  <c r="G17" i="637"/>
  <c r="F17" i="637"/>
  <c r="G16" i="637"/>
  <c r="F16" i="637"/>
  <c r="F14" i="637"/>
  <c r="G13" i="637"/>
  <c r="G12" i="637" s="1"/>
  <c r="F13" i="637"/>
  <c r="F11" i="637"/>
  <c r="G11" i="637" s="1"/>
  <c r="F10" i="637"/>
  <c r="G10" i="637" s="1"/>
  <c r="F9" i="637"/>
  <c r="G9" i="637" s="1"/>
  <c r="G8" i="637"/>
  <c r="D8" i="637"/>
  <c r="F8" i="637" s="1"/>
  <c r="G7" i="637"/>
  <c r="D7" i="637"/>
  <c r="F7" i="637" s="1"/>
  <c r="G24" i="637" l="1"/>
  <c r="F15" i="637"/>
  <c r="G15" i="637"/>
  <c r="F24" i="637"/>
  <c r="F12" i="637"/>
  <c r="G37" i="637"/>
  <c r="F6" i="637"/>
  <c r="G6" i="637"/>
  <c r="G5" i="637" s="1"/>
  <c r="G44" i="637" s="1"/>
  <c r="F5" i="637" l="1"/>
  <c r="E28" i="8"/>
  <c r="E33" i="8"/>
  <c r="F33" i="8"/>
  <c r="G33" i="8" s="1"/>
  <c r="H33" i="8" s="1"/>
  <c r="E27" i="8"/>
  <c r="E26" i="8"/>
  <c r="E45" i="8" l="1"/>
  <c r="E60" i="8"/>
  <c r="E58" i="8"/>
  <c r="E31" i="8"/>
  <c r="F31" i="8" s="1"/>
  <c r="G31" i="8" s="1"/>
  <c r="E76" i="233" l="1"/>
  <c r="F76" i="233" s="1"/>
  <c r="E75" i="233"/>
  <c r="E74" i="233"/>
  <c r="E73" i="233"/>
  <c r="D72" i="233"/>
  <c r="C72" i="233"/>
  <c r="E71" i="233"/>
  <c r="E70" i="233"/>
  <c r="C69" i="233"/>
  <c r="E69" i="233" s="1"/>
  <c r="F69" i="233" s="1"/>
  <c r="E68" i="233"/>
  <c r="F68" i="233" s="1"/>
  <c r="F67" i="233"/>
  <c r="D67" i="233"/>
  <c r="F66" i="233"/>
  <c r="F64" i="233" s="1"/>
  <c r="F65" i="233"/>
  <c r="F63" i="233"/>
  <c r="F62" i="233"/>
  <c r="F61" i="233"/>
  <c r="F59" i="233"/>
  <c r="F58" i="233"/>
  <c r="F57" i="233"/>
  <c r="E55" i="233"/>
  <c r="F55" i="233" s="1"/>
  <c r="E54" i="233"/>
  <c r="F54" i="233" s="1"/>
  <c r="E53" i="233"/>
  <c r="F53" i="233" s="1"/>
  <c r="E52" i="233"/>
  <c r="F52" i="233" s="1"/>
  <c r="E51" i="233"/>
  <c r="F51" i="233" s="1"/>
  <c r="C50" i="233"/>
  <c r="E50" i="233" s="1"/>
  <c r="F50" i="233" s="1"/>
  <c r="E49" i="233"/>
  <c r="F49" i="233" s="1"/>
  <c r="E46" i="233"/>
  <c r="F46" i="233" s="1"/>
  <c r="E45" i="233"/>
  <c r="F45" i="233" s="1"/>
  <c r="E44" i="233"/>
  <c r="F44" i="233" s="1"/>
  <c r="E43" i="233"/>
  <c r="F43" i="233" s="1"/>
  <c r="E42" i="233"/>
  <c r="F42" i="233" s="1"/>
  <c r="E41" i="233"/>
  <c r="F41" i="233" s="1"/>
  <c r="E40" i="233"/>
  <c r="F40" i="233" s="1"/>
  <c r="E39" i="233"/>
  <c r="F39" i="233" s="1"/>
  <c r="E38" i="233"/>
  <c r="F38" i="233" s="1"/>
  <c r="E37" i="233"/>
  <c r="F37" i="233" s="1"/>
  <c r="F36" i="233"/>
  <c r="F35" i="233"/>
  <c r="F34" i="233"/>
  <c r="F33" i="233"/>
  <c r="F32" i="233"/>
  <c r="F31" i="233"/>
  <c r="F30" i="233"/>
  <c r="F29" i="233"/>
  <c r="E28" i="233"/>
  <c r="F28" i="233" s="1"/>
  <c r="F27" i="233"/>
  <c r="F26" i="233"/>
  <c r="F25" i="233"/>
  <c r="F24" i="233"/>
  <c r="F23" i="233"/>
  <c r="E22" i="233"/>
  <c r="E21" i="233"/>
  <c r="F21" i="233" s="1"/>
  <c r="E20" i="233"/>
  <c r="G20" i="233" s="1"/>
  <c r="E19" i="233"/>
  <c r="F19" i="233" s="1"/>
  <c r="G19" i="233" s="1"/>
  <c r="D18" i="233"/>
  <c r="C18" i="233"/>
  <c r="E17" i="233"/>
  <c r="F17" i="233" s="1"/>
  <c r="E16" i="233"/>
  <c r="E14" i="233"/>
  <c r="F14" i="233" s="1"/>
  <c r="E13" i="233"/>
  <c r="F13" i="233" s="1"/>
  <c r="D12" i="233"/>
  <c r="C12" i="233"/>
  <c r="E9" i="233"/>
  <c r="F9" i="233" s="1"/>
  <c r="F8" i="233" s="1"/>
  <c r="C11" i="233" l="1"/>
  <c r="C77" i="233" s="1"/>
  <c r="F56" i="233"/>
  <c r="E15" i="233"/>
  <c r="F16" i="233"/>
  <c r="F15" i="233" s="1"/>
  <c r="F60" i="233"/>
  <c r="D11" i="233"/>
  <c r="D77" i="233" s="1"/>
  <c r="E72" i="233"/>
  <c r="E12" i="233"/>
  <c r="F12" i="233" s="1"/>
  <c r="H11" i="233" l="1"/>
  <c r="F11" i="233"/>
  <c r="F77" i="233" s="1"/>
  <c r="F78" i="233" s="1"/>
  <c r="E11" i="233"/>
  <c r="E77" i="233" s="1"/>
</calcChain>
</file>

<file path=xl/sharedStrings.xml><?xml version="1.0" encoding="utf-8"?>
<sst xmlns="http://schemas.openxmlformats.org/spreadsheetml/2006/main" count="1757" uniqueCount="1011">
  <si>
    <t>DỰ TOÁN NGÂN SÁCH NHÀ NƯỚC NĂM 2025</t>
  </si>
  <si>
    <t>Đơn vị tính: triệu đồng</t>
  </si>
  <si>
    <t>NỘI DUNG</t>
  </si>
  <si>
    <t>DỰ TOÁN NĂM 2025</t>
  </si>
  <si>
    <t>Thực hiện theo Quy định phân cấp nguồn thu hiện hành.</t>
  </si>
  <si>
    <t>Thu khác và phạt các loại ngân sách xã, phường hưởng</t>
  </si>
  <si>
    <t>STT</t>
  </si>
  <si>
    <t>I</t>
  </si>
  <si>
    <t>Thu từ khu vực công thương nghiệp, dịch vụ ngoài quốc doanh</t>
  </si>
  <si>
    <t>Lệ phí trước bạ</t>
  </si>
  <si>
    <t>Thuế nhà đất; thuế đất phi nông nghiệp</t>
  </si>
  <si>
    <t>Thuế thu nhập cá nhân</t>
  </si>
  <si>
    <t>Tiền cho thuê mặt đất, mặt nước thu tiền hàng năm</t>
  </si>
  <si>
    <t>Tiền sử dụng đất</t>
  </si>
  <si>
    <t>Phí và lệ phí</t>
  </si>
  <si>
    <t>Thu tiền cấp quyền khai thác khoáng sản</t>
  </si>
  <si>
    <t>Phạt vi phạm hành chính do cơ quan Thuế xử lý</t>
  </si>
  <si>
    <t>Thu khác và phạt các loại</t>
  </si>
  <si>
    <t>-</t>
  </si>
  <si>
    <t>Thuế giá trị gia tăng</t>
  </si>
  <si>
    <t>Thuế thu nhập doanh nghiệp</t>
  </si>
  <si>
    <t>Thuế tiêu thụ đặc biệt hàng hóa, dịch vụ trong nước</t>
  </si>
  <si>
    <t>Thuế tài nguyên</t>
  </si>
  <si>
    <t>Phí bảo vệ môi trường đối với khai thác khoáng sản</t>
  </si>
  <si>
    <t>Lệ phí môn bài</t>
  </si>
  <si>
    <t>Phí, lệ phí còn lại</t>
  </si>
  <si>
    <t>Chi đầu tư phát triển</t>
  </si>
  <si>
    <t>Bao gồm:</t>
  </si>
  <si>
    <t>Chi sự nghiệp giáo dục, đào tạo và dạy nghề</t>
  </si>
  <si>
    <t>Dự phòng chi</t>
  </si>
  <si>
    <t>TỶ LỆ PHẦN TRĂM (%) PHÂN CHIA CÁC KHOẢN THU PHÂN CHIA GIỮA NGÂN SÁCH TỈNH VÀ NGÂN SÁCH XÃ, PHƯỜNG</t>
  </si>
  <si>
    <t>THU CHUYỂN NGUỒN THỰC HIỆN CẢI CÁCH TIỀN LƯƠNG</t>
  </si>
  <si>
    <t>Bổ sung cân đối</t>
  </si>
  <si>
    <t>Bổ sung mục tiêu đưa vào giao chi đầu tư và chi thường xuyên</t>
  </si>
  <si>
    <t>II</t>
  </si>
  <si>
    <t>III</t>
  </si>
  <si>
    <t>IV</t>
  </si>
  <si>
    <t>V</t>
  </si>
  <si>
    <t>TỔNG THU NSNN TRÊN ĐỊA BÀN XÃ, PHƯỜNG</t>
  </si>
  <si>
    <t>Trong đó:</t>
  </si>
  <si>
    <t>Nguồn tỉnh bổ sung mục tiêu</t>
  </si>
  <si>
    <t>Bổ sung kinh phí cho các trường thuộc xã quản lý</t>
  </si>
  <si>
    <t>Tiền lương, phụ cấp, đóng góp</t>
  </si>
  <si>
    <t>Quỹ tiền thưởng</t>
  </si>
  <si>
    <t>Kinh phí hoạt động</t>
  </si>
  <si>
    <t>GHI CHÚ</t>
  </si>
  <si>
    <t>Kinh phí thực hiện các Chương trình MTQG Xây dựng nông thôn mới (Vốn sự nghiệp)</t>
  </si>
  <si>
    <t>+</t>
  </si>
  <si>
    <t>Phân bổ ngân sách tỉnh</t>
  </si>
  <si>
    <t>Kinh phí biên chế giáo viên tăng thêm</t>
  </si>
  <si>
    <t>Kinh phí bảo trợ xã hội</t>
  </si>
  <si>
    <t>Hỗ trợ tiền điện hộ nghèo, hộ chính sách</t>
  </si>
  <si>
    <t>Hỗ trợ học sinh  và trường phổ thông ở xã ĐBKK theo NĐ 116/2016/NĐ-CP ngày 18/7/2016</t>
  </si>
  <si>
    <t>Chi chế độ chi hoạt động cho học sinh theo thông tư 109/2009/TTLT/BTC- BGĐT</t>
  </si>
  <si>
    <t>Kinh phí học bổng học sinh dân tộc nội trú theo Thông tư liên tịch số 43/2007/TTLT-BTC-BGD</t>
  </si>
  <si>
    <t>Trung tâm Văn hóa, Thông tin và thể thao chuyển về xã quản lý</t>
  </si>
  <si>
    <t>TT</t>
  </si>
  <si>
    <t>Ghi chú</t>
  </si>
  <si>
    <t xml:space="preserve">Chưa xác định con người , tạm tính mức chi theo cấp huyện </t>
  </si>
  <si>
    <t xml:space="preserve"> -</t>
  </si>
  <si>
    <t>Chi hỗ trợ trang phục các đồng chí Ủy viên ban Chấp hành (33 đ/c * 1.500.000đ/người)</t>
  </si>
  <si>
    <t>Chế độ chi tiếp công dân:</t>
  </si>
  <si>
    <t>Bồi dưỡng: 50.000đ/người/ngày x2 ngày/ tháng * 5 người * 6tháng</t>
  </si>
  <si>
    <t>Thông tư 320/2016/TT-BTC</t>
  </si>
  <si>
    <t>Chi cho công tác xã hội:</t>
  </si>
  <si>
    <t xml:space="preserve">Chi thăm hỏi, phúng viếng </t>
  </si>
  <si>
    <t>Kinh phí sửa xe ô tô + bảo hiểm xe</t>
  </si>
  <si>
    <t>Kinh phí sửa 01 xe ô tô + bảo hiểm xe</t>
  </si>
  <si>
    <t>Dịch vụ bưu chính phục vụ các cơ quan Đảng, Nhà nước trên địa bàn tỉnh Gia Lai (Theo công văn số 1927/UBND-KGVX, ngày 16 tháng 9 năm 2020 của Ủy ban nhân dân tỉnh Gia Lai về việc tăng cường triển khai dịch vụ bưu chính phục vụ các cơ quan Đảng, Nhà nước trên địa bàn tỉnh Gia Lai, viết tắt là dịch vụ bưu chính KT1).</t>
  </si>
  <si>
    <t xml:space="preserve">Kinh phí chi các đoàn kiểm tra giám sát 6 tháng cuối 
năm 2025 của Ban Thường vụ Đảng ủy xã  (5 đoàn *4 triệu/đoàn) </t>
  </si>
  <si>
    <t>Ban Bảo vệ chăm sóc sức khỏe</t>
  </si>
  <si>
    <t xml:space="preserve"> - </t>
  </si>
  <si>
    <t>Chi khen thưởng năm 2025</t>
  </si>
  <si>
    <t>Ban chỉ đạo 35</t>
  </si>
  <si>
    <t>Phụ cấp cộng tác viên dư luận</t>
  </si>
  <si>
    <t>Nội dung</t>
  </si>
  <si>
    <t>Văn phòng Đảng ủy</t>
  </si>
  <si>
    <t>A</t>
  </si>
  <si>
    <t>VI</t>
  </si>
  <si>
    <t>VIII</t>
  </si>
  <si>
    <t>IX</t>
  </si>
  <si>
    <t xml:space="preserve">Tổ chức Đại hội Đoàn TNCS Hồ Chí Minh xã Chư Pưh lần thứ nhất, nhiệm kỳ 2025-2030 </t>
  </si>
  <si>
    <t>Tổ chức Đại hội Hội LHTN Việt Nam xã Chư Pưh</t>
  </si>
  <si>
    <t>Kinh phí tổ chức các hoạt động ngày 27/7, thăm mẹ VNAH, hộ chính sách, cốt cán</t>
  </si>
  <si>
    <t>Kinh phí tổ chức Đại hội Đại biểu phụ nữ nhiệm kỳ 2025-2030</t>
  </si>
  <si>
    <t xml:space="preserve"> Đại Hội CCB lần thứ I ( nhiệm kỳ 2025-2030)</t>
  </si>
  <si>
    <t>1.1</t>
  </si>
  <si>
    <t>1.2</t>
  </si>
  <si>
    <t>2.1</t>
  </si>
  <si>
    <t>2.2</t>
  </si>
  <si>
    <t>Tiền điện</t>
  </si>
  <si>
    <t>Internet</t>
  </si>
  <si>
    <t xml:space="preserve">Tiền nước, văn phòng phẩm, vật tư </t>
  </si>
  <si>
    <t xml:space="preserve">Chi phục vụ công tác lưu trữ hồ sơ </t>
  </si>
  <si>
    <t xml:space="preserve">Chi công tác CCHC </t>
  </si>
  <si>
    <t>Chi công tác xây dựng và thi hành pháp luật, theo dõi tình hình thi hành PL; rà soát hệ thống hóa VB QPPL, quản lý công tác xử lý VPHC</t>
  </si>
  <si>
    <t>Chi công tác tuyên truyền, phổ biến, giáo dục pháp luật, hòa giải cơ sở</t>
  </si>
  <si>
    <t>Chi mua biểu mẫu, giấy tờ, sổ hộ tịch</t>
  </si>
  <si>
    <t>Chi đào tạo, bồi dưỡng, tập huấn CBCC</t>
  </si>
  <si>
    <t>Phục vụ công tác tôn giáo</t>
  </si>
  <si>
    <t>Khen thưởng chuyên đề, đột xuất</t>
  </si>
  <si>
    <t>Triển khai kế hoạch bình dân học vụ số</t>
  </si>
  <si>
    <t>Kinh phí xây dựng, duy trì, cải tiến Hệ thống Quản lý chất lượng ISO 9001:2015</t>
  </si>
  <si>
    <t>Tham gia thi học sinh giỏi cấp tỉnh (Khối 9)</t>
  </si>
  <si>
    <t>Tổng kết ngành giáo dục</t>
  </si>
  <si>
    <t>Khen thưởng ngành giáo dục</t>
  </si>
  <si>
    <t>Tiền xe bốc, vác chở gạo hỗ trợ các trường</t>
  </si>
  <si>
    <t>Toạ đàm ngày 22/11</t>
  </si>
  <si>
    <t>Bồi dưỡng chính trị hè cho CBQL và GV+ Chấm bài</t>
  </si>
  <si>
    <t>Tổng cộng</t>
  </si>
  <si>
    <t>Đoàn kiểm tra liên ngành khoáng sản</t>
  </si>
  <si>
    <t>Đoàn kiểm tra liên ngành môi trường</t>
  </si>
  <si>
    <t>Lập Kế hoạch sử dụng đất giai đoạn 2026-2030</t>
  </si>
  <si>
    <t>Chi công tác phòng chống thiên tai và mua bổ sung một số phương tiện phòng chống thiên tai (Theo thông tư số 85/2020/TT - BTC ngày 01/10/2020 của Bộ Tài chính quy định việc quản lý, sử dụng kinh phí phục vụ hoạt động của Ban chỉ đạo Trung ương về phòng, chống thiên tai và ban chỉ huy phòng, chống thiên tai)</t>
  </si>
  <si>
    <t>Lập điều chỉnh Quy hoạch chung xã Chư Pưh</t>
  </si>
  <si>
    <t xml:space="preserve">Kinh phí Phân tích mẫu nước một số chỉ tiêu theo Quy chuẩn ban hành kèm theo Thông tư số 41/2018/TT-BYT của Bộ Y tế </t>
  </si>
  <si>
    <t>Kinh phí khảo sát giá thị trường</t>
  </si>
  <si>
    <t>Mua bảo hiểm, đăng kiểm ô tô</t>
  </si>
  <si>
    <t>Công tác tác nghiệp</t>
  </si>
  <si>
    <t>KP chi trả tiền điện phát sóng phát thanh, truyền hình hàng tháng</t>
  </si>
  <si>
    <t>UBND XÃ CHƯ PƯH</t>
  </si>
  <si>
    <t>CỘNG HÒA XÃ HỘI CHỦ NGHĨA VIỆT NAM</t>
  </si>
  <si>
    <t>BQL CTCCĐT VÀ  VSMT</t>
  </si>
  <si>
    <t>Độc lập - Tự do - Hạnh phúc</t>
  </si>
  <si>
    <t>Chư Pưh, ngày 28 tháng 07 năm 2025</t>
  </si>
  <si>
    <t xml:space="preserve">DỰ TOÁN THU - CHI NGÂN SÁCH 
6 THÁNG CUỐI NĂM 2025
 </t>
  </si>
  <si>
    <t xml:space="preserve">       Đơn vị: Ban Quản lý Công trình công cộng &amp; Vệ sinh Môi trường xã Chư Pưh</t>
  </si>
  <si>
    <t>Dự toán đầu năm 2025 (đã trừ tiết kiệm 10%)</t>
  </si>
  <si>
    <t>Dự toán đã sử dụng đến 30/6/2025</t>
  </si>
  <si>
    <t>Dự toán còn lại</t>
  </si>
  <si>
    <t>PHẦN THU ( Căn cứ QĐ số 15/2017/QĐ - UBND ngày 16 tháng 3 năm 2017 của UBND tỉnh Gia Lai)</t>
  </si>
  <si>
    <t>Thu tiền phí vệ sinh ( Căn cứ QĐ số 15/2017/QĐ - UBND ngày 16 tháng 3 năm 2017 của UBND tỉnh Gia Lai)  1578 hộ</t>
  </si>
  <si>
    <t>Thu tiền nước sạch  (áp dụng thông tư 44/2021/TT-BTC ngày 18/6/2021 )  1560 hộ</t>
  </si>
  <si>
    <t>B.</t>
  </si>
  <si>
    <t>PHẦN CHI</t>
  </si>
  <si>
    <t>Chi lương,BHXH,BHYT,BHTN (1.1+1.2)</t>
  </si>
  <si>
    <t>Sử dụng DT còn lại</t>
  </si>
  <si>
    <t>Tiền Lương, BHYT-BHXH, BHTN, KP công đoàn: 
(BQL CTĐT &amp; VSMT )</t>
  </si>
  <si>
    <t>Tiền Lương, BHYT-BHXH, BHTN, KP công đoàn: 
(BQL &amp;cung cấp nước sạch)</t>
  </si>
  <si>
    <t>Chi thường xuyên</t>
  </si>
  <si>
    <t xml:space="preserve">Chi thường xuyên cho con người (09 người)
</t>
  </si>
  <si>
    <t>Bảo hộ lao động (3.1+3.2)</t>
  </si>
  <si>
    <t>3.1</t>
  </si>
  <si>
    <t>Chi bảo hộ lao động (Đô thị)</t>
  </si>
  <si>
    <t>3.2</t>
  </si>
  <si>
    <t>Bảo hộ lao động nước sạch</t>
  </si>
  <si>
    <t>Chi làm thêm giờ đội vệ sinh, đội cây xanh, đội điện</t>
  </si>
  <si>
    <t xml:space="preserve">Xăng dầu nhớt phục vụ xe chở rác, máy cắt cỏ.
</t>
  </si>
  <si>
    <t>Dầu vận chuyển rác thải ( xe lớn):  12 lít*2 chuyến*1xe*184ng*19.160đ/lit</t>
  </si>
  <si>
    <t>Dầu vận chuyển rác thải ( xe lớn): 12 lít*2 chuyến*1xe*184ng*19.160đ/lit</t>
  </si>
  <si>
    <t>Xăng 92 phục vụ máy cắt cỏ 80lít/th*6 th*19.860đ/lit</t>
  </si>
  <si>
    <t>Các loại nhớt: 10lít/th*6th*75.000đ/lit*2xe</t>
  </si>
  <si>
    <t>Dầu thủy lực: 15lít/th*2xe*6th*65.000đ/lit</t>
  </si>
  <si>
    <t xml:space="preserve"> Tiền điện chiếu sáng trên địa bàn huyện cụ thể như sau: (đơn giá khi xây dựng DT 25 :1.940đ giá hiện tại 2.226 đ chưa thuế</t>
  </si>
  <si>
    <t>Bóng cao áp: 452 bóng*0,25Kw*6h*184ngày*1,08thuế*2.226đ</t>
  </si>
  <si>
    <t>Bóng cao áp: 4 bóng*0,15Kw*6h*184ngày*1,08thuế*2.226đ</t>
  </si>
  <si>
    <t>Bóng cao áp: 188 bóng*0,15Kw*12h*184ngày*1,08thuế*2.226đ</t>
  </si>
  <si>
    <t>Bóng cảnh: 598 bóng*0,025Kw*6h*184ngày*1,08thuế*2.226đ</t>
  </si>
  <si>
    <t>Sửa chữa hệ thống điện chiếu sáng cộng cộng trên toàn huyện Chư Pưh 
+ thuê xe cẩu sửa chữa điện chiếu sáng công cộng (1.242 bóng *5% hư hỏng;dây 35km *10% hư hỏng, thuê xe. Tủ điều khiển*10% hư hỏng</t>
  </si>
  <si>
    <t>Xã Chư Pưh: 286 bóng cáo áp 250W; 188 bóng 150W; 16 bóng 400W; 569 bóng 20W; 20 bóng 50W; 38 bóng 24W; 20 bóng 18W</t>
  </si>
  <si>
    <t>Xã Ia Hrú: 127 bóng cao áp 250W; 16 bóng đèn pha 50W</t>
  </si>
  <si>
    <t>Xã Ia Le: 49 bóng 250W; 16 bóng đèn pha 50W</t>
  </si>
  <si>
    <t>Mua thùng rác, xe cải tiến, Ia Le, Ia Phang và toàn TT nhơn hòa, Ia Hrú, Ia Rong, Ia Dreng</t>
  </si>
  <si>
    <t>Tiền nước tưới cây xanh khu TTHC huyện và phục vụ nước Hội trường 10/12, Tiền thuê xe chở nước tưới cây xanh vỉa hè dọc QL 14, Trồng dặm cây xanh…</t>
  </si>
  <si>
    <t>Tiền phân, thuốc sâu, thuốc rầy, sửa chữa ống nước, vòi nước….</t>
  </si>
  <si>
    <t>Thay lốp, ruột ôtô 02 xe ép rác: 12 chiếc*3.650.000đ*2 xe
 ( 1 năm 3 cặp lốp + ruột)</t>
  </si>
  <si>
    <t>Đào ủi và san lấp rác</t>
  </si>
  <si>
    <t>Thuốc diệt ruồi ( bãi rác)</t>
  </si>
  <si>
    <t>Thuốc xử lý chôn lấp rác thải</t>
  </si>
  <si>
    <t xml:space="preserve"> Sửa chữa thường xuyên 2 xe ép rác  + Thay bình ắc quy 2 xe</t>
  </si>
  <si>
    <t>lắp đặt hệ thống điện chiếu sáng công cộng thôn Thủy Phú- Ia Le (theo kiến nghị của cử tri)</t>
  </si>
  <si>
    <t>Phí sử dụng đường bộ, đăng kiểm xe ép rác, bảo hiểm xe</t>
  </si>
  <si>
    <t>Bảo hiểm xe ép rác 23.850.400đ/xe/năm*2 xe</t>
  </si>
  <si>
    <t>Phí sử dụng đường bộ, đăng kiểm xe : 2.691.000đ lần /2 lần/ năm * 2 xe</t>
  </si>
  <si>
    <t>Mua sắm, thay thế dụng cụ lao động ( cuốc, xẻng, kéo cắt, máy phát cỏ…)</t>
  </si>
  <si>
    <t>Thuê bao Wifi hội trường 10/12 (535.000*12 tháng)</t>
  </si>
  <si>
    <t xml:space="preserve">Sửa chữa thùng, xe cải tiến, hư hỏng, mục nát ( 120 thùng)
</t>
  </si>
  <si>
    <t xml:space="preserve"> Xà phòng, giấy vệ sinh, điện, nước,hút hầm cầu, sửa chữa, thay thế, phục vụ HT 10/12.Mua cờ treo Đài tưởng niệm, cổng chào huyện </t>
  </si>
  <si>
    <t>Sửa chữa, giao thông thay ống cống, nắp cống ( đảm bảo an toàn giao thông thay thế nắp cống tại các xã thị trấn)</t>
  </si>
  <si>
    <t>Thuế TNDN 5% và GTGT 5% và thuế môn bài 1tr ( 550.560.000*10%=55.056.000 + 1tr thuế môi bài)</t>
  </si>
  <si>
    <t>Điện bơm nước sạch - ( năm 2024 giá điện tăng 4,8% ) = 24.1+24.2+24.3</t>
  </si>
  <si>
    <t>24.1</t>
  </si>
  <si>
    <t>11 giếng bơm  (từ 6h sáng đến 16h30)</t>
  </si>
  <si>
    <t>Giờ  thấp điểm: 6h đến 9h30 (3,5h) =5,5kw/h* 11 giếng*3,5h/ngày*188 ngày*1.300đ*1,08 thuế</t>
  </si>
  <si>
    <t>Giờ cao điểm: 9h30 đến 11h30 (2h)=5,5Kw/h*11 giếng*2h*188 ngày*3.640đ*1,08 thuế</t>
  </si>
  <si>
    <t>Giờ trung bình: 11h30 đến 16h30 (5h)=5,5Kw/h*11 giếng*5 giờ*188 ngày*1.987đ*1,08 thuế</t>
  </si>
  <si>
    <t>24.2</t>
  </si>
  <si>
    <t>5 giếng bơm (từ 18h30 đến 6h sáng)</t>
  </si>
  <si>
    <t>Giờ cao điểm: 18h30 đến 20h (2,5h)= 5,5kw/h*5 giếng*2,5h*188 ngày*3.640đ*1,08 thuế</t>
  </si>
  <si>
    <t>Giờ trung bình: 20h đến 22 h (2h)= 5,5kw/hHP*5 giếng*2h*188 ngày*1.987đ*1,08 thuế</t>
  </si>
  <si>
    <t>Giờ thấp điểm: 22h đến 6h sáng (8h)= 5,5kw/h*5 giếng*8h*188 ngày* 1.300đ*1,08 thuế</t>
  </si>
  <si>
    <t>24.3</t>
  </si>
  <si>
    <t>Điện máy bơm tổng cấp nước đi (5h30 sáng đến  10h30; 13h30đến 17h30; 19h đến 20h)</t>
  </si>
  <si>
    <t>Giờ cao điểm( 9h30 đến 10h30 (1h);19h đến 20h (1h) =11kw/h*2 giờ *188 ngày*3640đ*1,08 thuế</t>
  </si>
  <si>
    <t>Giờ bình thường (5h30đến 9h30 (4h); 13h30 đến17h (3,5h)</t>
  </si>
  <si>
    <t xml:space="preserve">Sửa chữa máy bơm, đường ống, thiết bị điện, mua đồng hồ mới (thay thế lắp đặt) cho hộ dân, mua  bơm 7,5hp, nhập linh kiện mới thay thế, đai khởi thủy các loại,... </t>
  </si>
  <si>
    <t>Mua hóa chất để xử lý nước</t>
  </si>
  <si>
    <t>Phí xét nghiệm nước</t>
  </si>
  <si>
    <t>Xét nghiệm 14 chỉ tiêu ( 1.760.000 *8 tháng)</t>
  </si>
  <si>
    <t>Xét nghiệm 19 chỉ tiêu ( 2.497.000 *4 tháng)</t>
  </si>
  <si>
    <t>Thuế</t>
  </si>
  <si>
    <t>Thuế tài nguyên  (155.417 m3*6.000đ/m3*5%</t>
  </si>
  <si>
    <t>Phí bảo vệ môi trường (155.417*52đ/m3)</t>
  </si>
  <si>
    <t>Phí dịch vụ môi trường rừng (155.417*52đ/m3)</t>
  </si>
  <si>
    <t>QĐ BS số 66/QĐ-UBND ngày 13/1/2025 KP chi bộ</t>
  </si>
  <si>
    <t>NGÂN SÁCH CẤP BÙ=TỔNG CHI - TỔNG THU</t>
  </si>
  <si>
    <t>NGÂN SÁCH CẤP BÙ  6 THÁNG CUỐI NĂM 2025</t>
  </si>
  <si>
    <t>BAN QUẢN LÝ CÔNG TRÌNH CÔNG CỘNG &amp; VỆ SINH MÔI TRƯỜNG</t>
  </si>
  <si>
    <t>PHÒNG KINH TẾ XÃ</t>
  </si>
  <si>
    <t>Chi hoạt động của HĐND, 02 ban HĐND</t>
  </si>
  <si>
    <t>Hoạt động của Ban Kinh tế - Ngân sách</t>
  </si>
  <si>
    <t>Hoạt động của Ban Văn hóa - Xã hội</t>
  </si>
  <si>
    <t>Hoạt động tại trụ sở tiếp công dân của xã</t>
  </si>
  <si>
    <t>Kinh phí sửa chửa, bảo trì, vận hành xe ô tô</t>
  </si>
  <si>
    <t>NQ 40/2022/NQ-HĐND tỉnh Bình Định (cũ)</t>
  </si>
  <si>
    <t>TT 320/2016/TT-BTC</t>
  </si>
  <si>
    <t>TT 16/2023/TT-BNV</t>
  </si>
  <si>
    <t>TT 33/2022/TT-BTC, 29/2019/TT-BTC</t>
  </si>
  <si>
    <t>TT 19/2017/TT-BTC. 09/2023/TT-BTC</t>
  </si>
  <si>
    <t>TT 56/2023/TT-BTC</t>
  </si>
  <si>
    <t>TT 04/2020/TT-BTP</t>
  </si>
  <si>
    <t>TT 36/2018/TT-BTC</t>
  </si>
  <si>
    <t>Sự nghiệp giáo dục và đào tạo</t>
  </si>
  <si>
    <t>XÃ CHƯ PƯH</t>
  </si>
  <si>
    <t>Kinh phí thực hiện các chương trình mục tiêu, nhiệm vụ</t>
  </si>
  <si>
    <t>Bảng tên cơ quan HCC, in ấn bảng niêm yết, bảng TTHC</t>
  </si>
  <si>
    <t>TỔNG CHI NGÂN SÁCH XÃ (1)</t>
  </si>
  <si>
    <t>Nguồn thu tiền sử dụng đất ngân sách xã, phường hưởng</t>
  </si>
  <si>
    <t>Chi thường xuyên (2)</t>
  </si>
  <si>
    <t>Phân bổ từ nguồn còn lại của cấp huyện đến ngày 30/6/2025 về cấp xã (do kết thúc hoạt động của cấp huyện): 58.672 triệu đồng</t>
  </si>
  <si>
    <t>Phân bổ từ nguồn còn lại của cấp huyện đến ngày 30/6/2025 về cấp xã (do kết thúc hoạt động của cấp huyện): 44.671 triệu đồng</t>
  </si>
  <si>
    <t>Chi từ nguồn bổ sung mục tiêu từ ngân sách tỉnh</t>
  </si>
  <si>
    <t>Phân bổ từ nguồn còn lại của cấp huyện đến ngày 30/6/2025 về cấp xã (do kết thúc hoạt động của cấp huyện): 11.386 triệu đồng</t>
  </si>
  <si>
    <t>Phân bổ từ nguồn NSTW bổ sung</t>
  </si>
  <si>
    <t>SỐ BỔ SUNG TỪ NGÂN SÁCH TỈNH CHO NGÂN SÁCH XÃ (3)</t>
  </si>
  <si>
    <t>Bổ sung mục tiêu</t>
  </si>
  <si>
    <t>Chi đầu tư các danh mục cấp huyện bàn giao về xã</t>
  </si>
  <si>
    <t>Bổ sung kinh phí cho cán bộ, công chức, viên chức cấp huyện chuyển về cấp xã</t>
  </si>
  <si>
    <t>-Trong đó:</t>
  </si>
  <si>
    <t>Kinh phí bổ sung mục tiêu nhiệm vụ</t>
  </si>
  <si>
    <t>(Kèm theo Quyết định số         /QĐ-UBND ngày       /7/2025 của UBND tỉnh)</t>
  </si>
  <si>
    <r>
      <rPr>
        <sz val="12"/>
        <rFont val="Times New Roman"/>
        <family val="1"/>
      </rPr>
      <t>Học bổng và mua sắm phương tiện, ĐDHT cho
người KT theo thông tư liên tịch số 42/20213/TTLT- BGDĐT-BLĐTBXH-BTC ngày 31/12/20213</t>
    </r>
  </si>
  <si>
    <r>
      <rPr>
        <sz val="12"/>
        <rFont val="Times New Roman"/>
        <family val="1"/>
      </rPr>
      <t>Chính sách phát triển giáo dục mầm non theo nghị
định 105/2020/NĐ-CP ngày 8/9/2020</t>
    </r>
  </si>
  <si>
    <r>
      <rPr>
        <b/>
        <i/>
        <u/>
        <sz val="12"/>
        <rFont val="Times New Roman"/>
        <family val="1"/>
      </rPr>
      <t>Ghi chú:</t>
    </r>
  </si>
  <si>
    <r>
      <rPr>
        <sz val="12"/>
        <rFont val="Times New Roman"/>
        <family val="1"/>
      </rPr>
      <t>(1) Bao gồm chi từ nguồn thu ngân sách cấp xã hưởng theo phân cấp.
(2) Dự toán chi thường xuyên năm 2025 theo mức tiền lương cơ sở là 2.340.000 đồng/tháng.
(3) Tổng kinh phí bổ sung mục tiêu từ ngân sách tỉnh cho ngân sách xã từ nguồn còn lại đến ngày 30/6/2025 của ngân sách cấp huyện chuyển về ngân sách cấp tỉnh (do kết thúc hoạt động của cấp huyện) là 58.672 triệu đồng.</t>
    </r>
  </si>
  <si>
    <t>Nội dung chi</t>
  </si>
  <si>
    <t>Trung tâm Văn hóa</t>
  </si>
  <si>
    <t>Sự nghiệp văn hóa</t>
  </si>
  <si>
    <t>Sự nghiệp truyền thanh</t>
  </si>
  <si>
    <t>Tuyên truyền các ngày lễ lớn</t>
  </si>
  <si>
    <t>Tuyên truyền thông tin lưu động</t>
  </si>
  <si>
    <t>Văn phòng Đảng ủy xã</t>
  </si>
  <si>
    <t>Tính tháng trung bình 4 triệu</t>
  </si>
  <si>
    <t xml:space="preserve">VĂN PHÒNG HĐND-UBND </t>
  </si>
  <si>
    <t>Chưa có quy định cụ thể, tạm tính 200 triệu đồng</t>
  </si>
  <si>
    <t>Chưa xác định con người , tạm tính mức chi theo cấp huyện (sau khi có QĐ sẽ phân bổ KP). Tạm tính 100 triệu đồng</t>
  </si>
  <si>
    <t xml:space="preserve">Phụ cấp bồi dưỡng cán bộ tiếp công dân (10 người x 2 lần/tháng x 6 tháng x 100.000đ/người) theo thông tư 320/2016/TT-BTC và Nghị quyết 66/2017/NQ-HĐND </t>
  </si>
  <si>
    <t xml:space="preserve">Hoạt động của HĐND, TT HĐND </t>
  </si>
  <si>
    <t>Chi các hoạt động khác của Ban chỉ huy quân sự xã</t>
  </si>
  <si>
    <t>PHÒNG KINH TẾ</t>
  </si>
  <si>
    <t>Tổ chức các hoạt động Tết Trung thu</t>
  </si>
  <si>
    <t>Trợ giúp xã hội khẩn cấp</t>
  </si>
  <si>
    <t>Kinh phí hỗ trợ đoàn kiểm tra liên ngành an toàn thực phẩm</t>
  </si>
  <si>
    <t>Tổ chức dâng hương, dâng hoa đài tưởng niệm (4 đợt)</t>
  </si>
  <si>
    <t>PHÒNG VĂN HÓA-XÃ HỘI</t>
  </si>
  <si>
    <t>TRUNG TÂM HÀNH CHÍNH CÔNG</t>
  </si>
  <si>
    <t>TRUNG TÂM CHÍNH TRỊ</t>
  </si>
  <si>
    <t>Kinh phí mở lớp (19 lớp)</t>
  </si>
  <si>
    <t>UB MTTQVN xã</t>
  </si>
  <si>
    <t>Hoạt động của UBMTTQVN xã</t>
  </si>
  <si>
    <t>Đại hội MTTQVN xã</t>
  </si>
  <si>
    <t>Hoạt động của Đoàn thanh niên</t>
  </si>
  <si>
    <t xml:space="preserve">Tổ chức giải bóng đá chào mừng Đại hội Đoàn TNCS Hồ Chí Minh các cấp </t>
  </si>
  <si>
    <t>Hoạt động của Hội nông dân</t>
  </si>
  <si>
    <t xml:space="preserve">Đại hội đại biểu Nông dân xã Chư Pưh nhiệm kỳ (2025 - 2030) </t>
  </si>
  <si>
    <t>Hoạt động của Hội Liên hiệp phụ nữ</t>
  </si>
  <si>
    <t>Hoạt động Hội Cựu chiến binh</t>
  </si>
  <si>
    <t>Công trình công cộng và VSMT</t>
  </si>
  <si>
    <t>Thu bù chi</t>
  </si>
  <si>
    <t>Tạm cấp</t>
  </si>
  <si>
    <t>Tạm tính</t>
  </si>
  <si>
    <t>Tổ chức kỳ thi tuyển giáo viên</t>
  </si>
  <si>
    <t>Giao bằng mức dự toán 2025 đã giao (trừ 6 tháng đã chi)</t>
  </si>
  <si>
    <t>DỰ TOÁN KINH PHÍ ĐẠI HỘI ĐẢNG BỘ XÃ CHƯ PƯH LẦN THỨ I, NHIỆM KỲ 2025-2030</t>
  </si>
  <si>
    <t>Ngày</t>
  </si>
  <si>
    <t>ĐVT: đồng</t>
  </si>
  <si>
    <t>Thành tiền</t>
  </si>
  <si>
    <t>Phòng KT
 thẩm định</t>
  </si>
  <si>
    <t>Thành viên</t>
  </si>
  <si>
    <t>Đơn vị: Trung tâm Văn hóa và Phòng Văn hóa-XH, Ban QLCC và VSMT xã</t>
  </si>
  <si>
    <t>ĐVT</t>
  </si>
  <si>
    <t>Số 
lượng</t>
  </si>
  <si>
    <t>Đơn giá</t>
  </si>
  <si>
    <t>Thành
 tiền</t>
  </si>
  <si>
    <t>TRUNG TÂM VĂN HOÁ</t>
  </si>
  <si>
    <t>Văn nghệ biểu diễn tại Đại hội</t>
  </si>
  <si>
    <t>Kinh phí tập luyện (05 ngày, 14 người, tập 02 buổi ngày)</t>
  </si>
  <si>
    <t>Thuê trang phục (2 ngày x56 bộx 50.000đồng)</t>
  </si>
  <si>
    <t>Bộ</t>
  </si>
  <si>
    <t xml:space="preserve">Đạo cụ </t>
  </si>
  <si>
    <t>Lần</t>
  </si>
  <si>
    <t>Hỗ trợ âm thanh ánh sáng (2 người x 2 buổi)</t>
  </si>
  <si>
    <t>NQ 18/2022/NQ-HĐND ngày 15/04/2022)</t>
  </si>
  <si>
    <t xml:space="preserve">Hỗ trợ dẫn chương trình </t>
  </si>
  <si>
    <t>Buổi</t>
  </si>
  <si>
    <t>Tuyên truyền xe loa</t>
  </si>
  <si>
    <t>Làm bàng pano trang trí xe</t>
  </si>
  <si>
    <t>Bảng</t>
  </si>
  <si>
    <t>Xăng xe tuyên tuyền</t>
  </si>
  <si>
    <t>Đợt</t>
  </si>
  <si>
    <t>Tuyên truyền trực quan</t>
  </si>
  <si>
    <t>Khẩu hiệu qua đường QL 14</t>
  </si>
  <si>
    <t>Câu</t>
  </si>
  <si>
    <t>Cờ chuối lớn</t>
  </si>
  <si>
    <t>Lá</t>
  </si>
  <si>
    <t>110k/cái, tính 80% số lượng</t>
  </si>
  <si>
    <t>Cờ chuối nhỏ</t>
  </si>
  <si>
    <t>30K/cái, tính 80% số lượng</t>
  </si>
  <si>
    <t>Cờ đuôi nheo</t>
  </si>
  <si>
    <t>70k/cái, tính 80% số lượng</t>
  </si>
  <si>
    <t>Cờ Đảng+Cờ Tổ quốc</t>
  </si>
  <si>
    <t>In cờ phướn hàng rào hội trường , khu hành chính xã (có nội dung kèm theo)</t>
  </si>
  <si>
    <t xml:space="preserve">Xây dựng phóng sự trình chiếu tại Đại hội </t>
  </si>
  <si>
    <t>Kinh phí xây dựng 1 phóng sự trình chiếu tại Đại hội Đảng uỷ xã</t>
  </si>
  <si>
    <t>Phóng sự</t>
  </si>
  <si>
    <t>B</t>
  </si>
  <si>
    <t>PHÒNG VĂN HOÁ -XÃ HỘI</t>
  </si>
  <si>
    <t xml:space="preserve">In phông chính </t>
  </si>
  <si>
    <t>m2</t>
  </si>
  <si>
    <t>Ban QLCTCC VSMT thực hiện</t>
  </si>
  <si>
    <t>02 câu khẩu hiệu trang trí bên trong Hội trường</t>
  </si>
  <si>
    <t>Đài hoa trang trí phía trươc đoàn chủ tịch (hoa nhựa, chữ mica nổi)</t>
  </si>
  <si>
    <t>Cổng chào tiền sảnh hội trường</t>
  </si>
  <si>
    <t>Pano hộp áp phích tuyên truyền 1 mặt kèm nội dung hình ảnh</t>
  </si>
  <si>
    <t>Cụm</t>
  </si>
  <si>
    <t>Vận động xã hội hóa</t>
  </si>
  <si>
    <t>Cây cảnh</t>
  </si>
  <si>
    <t>Cây</t>
  </si>
  <si>
    <t>Bảng trưng bày ảnh</t>
  </si>
  <si>
    <t>bảng</t>
  </si>
  <si>
    <t>2 bảng</t>
  </si>
  <si>
    <t>Sưu tầm ảnh</t>
  </si>
  <si>
    <t>Pano tuyên truyền trên địa bàn xã</t>
  </si>
  <si>
    <t>3 cái x 2 triệu</t>
  </si>
  <si>
    <t>In mới pano nhỏ treo trụ đèn TTHC xã</t>
  </si>
  <si>
    <t>Băng rôn cổng HT, Đảng Uỷ, UBND, MT (khung sắt, cọc)</t>
  </si>
  <si>
    <t>Sơn, sửa bồn cắm cờ</t>
  </si>
  <si>
    <t>Bồn</t>
  </si>
  <si>
    <t>5 bồn x 500k</t>
  </si>
  <si>
    <t>C</t>
  </si>
  <si>
    <t>Ban QL CC và VSMT xã</t>
  </si>
  <si>
    <t>Thuê màn hình Lez (02 ngày); KT: (6.0x3.0)m, đế màn hình cao
 1.2m, phủ khăn màu đỏ</t>
  </si>
  <si>
    <t>Nhân công, vật liệu (sơn, giấy nhám, lăn sơn…) sửa chữa tường
 Hội trường 10/12 xã</t>
  </si>
  <si>
    <t>3. Cắt, thay nội dung tuyên truyền tại Hội trường 10/12; lắp 
đặt 02 biển tuyên truyền tại Quảng trường xã</t>
  </si>
  <si>
    <t>. May 02 rèm (bàn Chủ trì Đại hội)</t>
  </si>
  <si>
    <t>Thuê 04 khung, rạp trưng bày OCOP</t>
  </si>
  <si>
    <t>Thuê 04 chậu Hoa ngũ sắc</t>
  </si>
  <si>
    <t>Tổng cộng 3 đơn vị (A+B+C)</t>
  </si>
  <si>
    <r>
      <rPr>
        <sz val="14"/>
        <rFont val="Times New Roman"/>
        <family val="1"/>
      </rPr>
      <t xml:space="preserve">    HĐND XÃ CHƯ PƯH                                                             </t>
    </r>
    <r>
      <rPr>
        <b/>
        <sz val="14"/>
        <rFont val="Times New Roman"/>
        <family val="1"/>
      </rPr>
      <t xml:space="preserve">  CỘNG HÒA XÃ HỘI CHỦ NGHĨA VIỆT NAM 
 VP. HĐND&amp;UBND XÃ                                                                              Độc lập - Tự do - Hạnh phúc</t>
    </r>
  </si>
  <si>
    <r>
      <t xml:space="preserve"> TỔNG HỢP DỰ TOÁN KINH PHÍ HOẠT ĐỘNG CỦA HĐND, TT HĐND, 02 BAN HĐND XÃ NĂM 2025
</t>
    </r>
    <r>
      <rPr>
        <i/>
        <sz val="13"/>
        <rFont val="Times New Roman"/>
        <family val="1"/>
      </rPr>
      <t>(Áp dụng theo mức chi quy định tại Nghị Quyết số 40/2022/NQ-HĐND ngày 10/12/2022 của HĐND tỉnh Bình Định (cũ) )</t>
    </r>
  </si>
  <si>
    <t>Đvt: 1.000 đồng.</t>
  </si>
  <si>
    <t>Số đợt/ngày/buổi</t>
  </si>
  <si>
    <t>Số 
lượng 
người</t>
  </si>
  <si>
    <t xml:space="preserve">Định mức </t>
  </si>
  <si>
    <t>Phòng KT thẩm định</t>
  </si>
  <si>
    <t>KINH PHÍ HOẠT ĐỘNG CỦA HĐND, TT HĐND XÃ 6 THÁNG NĂM 2025</t>
  </si>
  <si>
    <t>Chi phục vụ kỳ họp của HĐND xã</t>
  </si>
  <si>
    <t>a</t>
  </si>
  <si>
    <r>
      <t>Chi kỳ họp thường kỳ Hội đồng nhân dân</t>
    </r>
    <r>
      <rPr>
        <sz val="12"/>
        <color rgb="FF000000"/>
        <rFont val="Times New Roman"/>
        <family val="1"/>
      </rPr>
      <t xml:space="preserve"> dự kiến 04 ngày</t>
    </r>
  </si>
  <si>
    <t>Tiền ăn ĐB HĐND</t>
  </si>
  <si>
    <t>Đồng/Người/ngày</t>
  </si>
  <si>
    <t>Tiền giải khát ĐB HĐND và khách mời</t>
  </si>
  <si>
    <t>Đồng/Người/buổi</t>
  </si>
  <si>
    <t>Tiền giải khát các thành phần tham gia phục vụ</t>
  </si>
  <si>
    <t>Chi bồi dưỡng cho đại biểu Hội đồng nhân dân tham dự kỳ họp</t>
  </si>
  <si>
    <t>Chi bồi dưỡng cho đại biểu khách mời tham dự kỳ họp</t>
  </si>
  <si>
    <t>Chi bồi dưỡng cho công chức sở, ban, ngành, cấp xã</t>
  </si>
  <si>
    <t>Chi bồi dưỡng cho công chức phục vụ gián tiếp (lái xe và các nhân viên phục vụ khác)</t>
  </si>
  <si>
    <t>Chi bồi dưỡng Chủ tọa kỳ họp</t>
  </si>
  <si>
    <t>Chi bồi dưỡng Thư ký các kỳ họp</t>
  </si>
  <si>
    <t>b</t>
  </si>
  <si>
    <r>
      <t>Chi kỳ họp chuyên đề Hội đồng nhân dân</t>
    </r>
    <r>
      <rPr>
        <sz val="12"/>
        <color rgb="FF000000"/>
        <rFont val="Times New Roman"/>
        <family val="1"/>
      </rPr>
      <t xml:space="preserve"> dự kiến 02 ngày</t>
    </r>
  </si>
  <si>
    <t>c</t>
  </si>
  <si>
    <t>Chi soạn thảo báo cáo, văn bản phục vụ kỳ họp</t>
  </si>
  <si>
    <t>Chi xây dựng diễn văn khai mạc, bế mạc (03 kỳ)</t>
  </si>
  <si>
    <t>Đồng/văn bản</t>
  </si>
  <si>
    <t>Chi Tờ trình về kết quả phối hợp giải quyết các vấn đề phát sinh giữa 2 kỳ họp</t>
  </si>
  <si>
    <t>Chi xây dựng biên bản, đề cương báo cáo kết quả kỳ họp</t>
  </si>
  <si>
    <t>Chi tổ chức các Hội nghị, phiên họp, cuộc họp của TT HĐND xã</t>
  </si>
  <si>
    <t>Chi bồi dưỡng Chủ trì cuộc họp</t>
  </si>
  <si>
    <t xml:space="preserve">Chi bồi dưỡng thành viên dự họp </t>
  </si>
  <si>
    <t>Chi bồi dưỡng cán bộ công chức văn phòng phân công giúp việc</t>
  </si>
  <si>
    <t>Nhân viên phục vụ</t>
  </si>
  <si>
    <t xml:space="preserve">Kết luận hoặc thông báo nội dung kết quả </t>
  </si>
  <si>
    <t>Các khoản chi phục vụ Thường trực HĐND xã</t>
  </si>
  <si>
    <t>Bài viết hoặc nội dung trả lời phỏng vấn của báo chí; bài phát biểu, báo cáo tham luận của Thường trực Hội đồng nhân dân tại các Hội nghị</t>
  </si>
  <si>
    <t>đồng/văn bản</t>
  </si>
  <si>
    <t>Thường trực Hội đồng nhân dân tỉnh quyết định các nội dung chi, mức chi của Hội nghị Thường trực Hội đồng nhân dân các tỉnh miền Trung - Tây Nguyên do TT HĐND tỉnh đăng cai tổ chức</t>
  </si>
  <si>
    <t>Chi xây dựng Nghị quyết của Hội đồng nhân dân, xây dựng chương trình, kế hoạch công tác nhiệm kỳ, hàng năm của Hội đồng nhân dân, Thường trực Hội đồng nhân dân; báo cáo định kỳ, báo cáo chuyên đề của Thường trực HĐND</t>
  </si>
  <si>
    <t>Chi xây dựng dự thảo Nghị quyết của Hội đồng nhân dân (đối với Nghị quyết không phải là văn bản quy phạm pháp luật)</t>
  </si>
  <si>
    <t>Chi xây dựng tờ trình đề nghị xây dựng nghị quyết</t>
  </si>
  <si>
    <t>Chi xây dựng nghị quyết về công tác nhân sự</t>
  </si>
  <si>
    <t>đồng/NQ</t>
  </si>
  <si>
    <t>Chi xây dựng nghị quyết còn lại</t>
  </si>
  <si>
    <t>Chi chỉnh lý kỹ thuật, hoàn thiện Nghị quyết sau khi HĐND thông qua</t>
  </si>
  <si>
    <t>Tờ trình của Thường trực Hội đồng nhân dân đề nghị Hội đồng nhân dân ban hành Nghị quyết; báo cáo của Đảng ủy Hội đồng nhân dân tỉnh, Thường trực Hội đồng nhân dân báo cáo cấp ủy, Ban Thường vụ cấp ủy; báo cáo theo yêu cầu của Ủy ban Thường vụ Quốc hội, các Ủy ban của Quốc hội, Chính phủ, Thủ tướng Chính phủ và các cơ quan Trung ương</t>
  </si>
  <si>
    <t>d</t>
  </si>
  <si>
    <t>Chi báo cáo công tác sơ kết; tổng kết nhiệm kỳ, báo cáo chuyên đề của Hội đồng nhân dân, Đảng đoàn Hội đồng nhân dân, Thường trực Hội đồng nhân dân</t>
  </si>
  <si>
    <t>Chi hoạt động kiểm tra, giám sát, khảo sát và hoạt động chất vấn (02 đợt, 10 ngày/đợt, 18 người)</t>
  </si>
  <si>
    <t>Xây dựng văn bản kiểm tra, giám sát của HĐND, TT HĐND</t>
  </si>
  <si>
    <t>Chi thành lập đoàn kiểm tra, giám sát (QĐ, KH và đề cương)</t>
  </si>
  <si>
    <t>đồng/bộ văn bản</t>
  </si>
  <si>
    <t>Xây dựng báo cáo kết quả kiểm tra, giám sát</t>
  </si>
  <si>
    <t>đồng/báo cáo</t>
  </si>
  <si>
    <t>Xây dựng văn bản cho hoạt động khảo sát của HĐND, TT HĐND</t>
  </si>
  <si>
    <t>Chi bồi dưỡng Đoàn kiểm tra, giám sát, khảo sát của HĐND, TT HĐND</t>
  </si>
  <si>
    <t>Trưởng đoàn</t>
  </si>
  <si>
    <t>Đồng/buổi</t>
  </si>
  <si>
    <t>Phó trưởng đoàn</t>
  </si>
  <si>
    <t>CBCC văn phòng phục vụ đoàn giám sát</t>
  </si>
  <si>
    <t>Nhân viên lái xe, phục vụ</t>
  </si>
  <si>
    <t>Chi hoạt động tiếp xúc cử tri (TXCT): 02 đợt</t>
  </si>
  <si>
    <t>Chi hỗ trợ Hội nghị TXCT (trang trí, nước uống, bồi dưỡng chủ trì, cán bộ phục vụ….)</t>
  </si>
  <si>
    <t>đồng/điểm</t>
  </si>
  <si>
    <t>Chế độ bồi dưỡng TXCT</t>
  </si>
  <si>
    <t>ĐB HĐND xã</t>
  </si>
  <si>
    <t>Các thành phần theo giấy mời</t>
  </si>
  <si>
    <t>CB, CC, nhân viên VP tham gia phục vụ, phóng viên…</t>
  </si>
  <si>
    <t>Chủ trì hội nghị TXCT</t>
  </si>
  <si>
    <t>đồng/người/điểm</t>
  </si>
  <si>
    <t>Chi xây dựng báo cáo tổng hợp kiến nghị cử tri trình HĐND (18 tổ x 2 đợt)</t>
  </si>
  <si>
    <t>Chi tiếp công dân và xử lý đơn thư, khiếu nại, tố cáo, kiến nghị, phản ánh của công dân, tổ chức</t>
  </si>
  <si>
    <t>Chi tiếp công dân (Phụ cấp bồi dưỡng cán bộ tiếp công dân (02 người x 4 lần/tháng x 6 tháng x 100.000đ/người) theo thông tư 320/2016/TT-BTC)</t>
  </si>
  <si>
    <t>đồng/người/ngày</t>
  </si>
  <si>
    <t>Chi thông báo kết luận tiếp công dân</t>
  </si>
  <si>
    <t>Chi xây dựng báo cáo đề xuất giải quyết vụ việc khiếu nại, tố cáo, trình hoặc kiến nghị cấp có thẩm quyền</t>
  </si>
  <si>
    <t>Chế độ hỗ trợ tổ đại biểu</t>
  </si>
  <si>
    <t>Chế độ thông tin, báo chí</t>
  </si>
  <si>
    <t>Hỗ trợ phí khai thác internet</t>
  </si>
  <si>
    <t>đồng/đại biểu</t>
  </si>
  <si>
    <t>Hỗ trợ may trang phục</t>
  </si>
  <si>
    <t>Hỗ trợ chăm sóc sức khỏe định kỳ</t>
  </si>
  <si>
    <t>Xem lại (trong đó có khám của ĐUV)</t>
  </si>
  <si>
    <t>Khoán hỗ trợ đi lại đối với ĐB HĐND</t>
  </si>
  <si>
    <t>Một số nội dung chi khác</t>
  </si>
  <si>
    <t>HỘI ĐỒNG NHÂN DÂN XÃ CHƯ PƯH</t>
  </si>
  <si>
    <t>CỘNG HÒA XÃ HỘI CHỦ NGHĨA ViỆT NAM</t>
  </si>
  <si>
    <t xml:space="preserve">               BAN KINH TẾ - NGÂN SÁCH</t>
  </si>
  <si>
    <t xml:space="preserve">DỰ TOÁN KINH PHÍ CỦA BAN KINH TẾ - NGÂN SÁCH HĐND XÃ </t>
  </si>
  <si>
    <t>Thực hiện Công văn số 36/KT-CV ngày 16/07/2025 của phòng Kinh tế xã về việc xây dựng dự toán ngân sách nhà nước</t>
  </si>
  <si>
    <t xml:space="preserve"> Ban Kinh tế - Ngân sách HĐND xã xây dựng dự toán kinh phí của Ban 6 tháng cuối năm 2025 như sau: </t>
  </si>
  <si>
    <t>(căn cứ Nghị quyết 40/NQ-HĐND ngày 10/12/2022 của HĐND tỉnh Bình Định (cũ), 
Ban Kinh tế-Ngân sách xã xây dựng theo định mức chi cấp xã)</t>
  </si>
  <si>
    <t>Số tiền</t>
  </si>
  <si>
    <t>TỔNG</t>
  </si>
  <si>
    <t>Chi bồi dưỡng họp Ban KTNS (họp ban theo quy định, họp thẩm tra VB, họp trước và sau đợt GS, KH...) (Điều 4, mục 2 NQ 40)</t>
  </si>
  <si>
    <t xml:space="preserve">Ban KT 6 + 1 TT + 1 Ban VHXH + 1 MT + 1 Đơn vị </t>
  </si>
  <si>
    <t>Chi bồi dưỡng Chủ trì hội nghị, cuộc họp, phiên họp</t>
  </si>
  <si>
    <t>Đồng/người/buổi</t>
  </si>
  <si>
    <t>01 người</t>
  </si>
  <si>
    <t>Dự toán 2025 giao</t>
  </si>
  <si>
    <t>Chi bồi dưỡng thành viên dự họp và đại biểu khách mời (có giấy mời)</t>
  </si>
  <si>
    <t xml:space="preserve">8 người/cuộc </t>
  </si>
  <si>
    <t>Sử dụng 6 tháng</t>
  </si>
  <si>
    <t>Chi bồi dưỡng cho công chức phục vụ gián tiếp (nhân viên phục vụ khác)</t>
  </si>
  <si>
    <t xml:space="preserve">Báo cáo thẩm tra các dự thảo Nghị quyết; các nội dung thỏa thuận giữa hai kỳ họp HĐND, các nội dung giải trình tại phiên họp chất vấn của Thường trực HĐND </t>
  </si>
  <si>
    <t>Đồng/ văn bản</t>
  </si>
  <si>
    <t>30 văn bản</t>
  </si>
  <si>
    <t xml:space="preserve">Nội dung mới </t>
  </si>
  <si>
    <t xml:space="preserve">Báo cáo tổng hợp nội dung tham gia góp ý các dự án luật, pháp luật, nghị quyết theo yêu cầu cua cấp trên </t>
  </si>
  <si>
    <t>12 văn bản</t>
  </si>
  <si>
    <t>Tiền giải khát phục vụ họp</t>
  </si>
  <si>
    <t>Chi xây dựng Nghị quyết của HĐND, xây dựng chương trình, kế hoạch công tác nhiệm kỳ, hằng năm của HĐND, các Ban HĐND, báo cáo định kỳ, báo cáo chuyên đề của TT HĐND, các Ban HĐND (Điều 5, mục 5 NQ 40)</t>
  </si>
  <si>
    <t xml:space="preserve">Chi xây dựng báo cáo, văn bản tương ứng của Ban KT-NS trình kỳ họp mức chi bằng 90% mức chi của Thường trực HĐND </t>
  </si>
  <si>
    <t xml:space="preserve">6 văn bản </t>
  </si>
  <si>
    <t>Chi hoạt động kiểm tra, giám sát, khảo sát của Ban KTNS (02 đoàn GS, Trong đó có 01 đoàn GS đột xuất theo yêu cầu của TT HĐND , 01 đoàn khảo sát). Tổng cộng: 03 đoàn GS-KS (Điều 7, NQ 40)</t>
  </si>
  <si>
    <t>Ban KT 6 + 1 TT + 1 Ban VHXH + 1 MT + 1 Đơn vị + 1CC + 1 PV</t>
  </si>
  <si>
    <t>Chi xây dựng văn bản kiểm tra, giám sát của Ban KTNS HĐND (định mức chi 90% Điều 7, NQ 40)</t>
  </si>
  <si>
    <t xml:space="preserve">Đồng/bộ văn bản </t>
  </si>
  <si>
    <t>02 bộ</t>
  </si>
  <si>
    <t>153,000đ mức 90%</t>
  </si>
  <si>
    <t>Đồng/báo cáo</t>
  </si>
  <si>
    <t>02 Báo cáo</t>
  </si>
  <si>
    <t>342,000đ mức 90%</t>
  </si>
  <si>
    <t>Chế độ bồi dưỡng Đoàn Giám sát</t>
  </si>
  <si>
    <t>04 ngày/đoàn</t>
  </si>
  <si>
    <t xml:space="preserve">Trưởng đoàn </t>
  </si>
  <si>
    <t xml:space="preserve">01 người </t>
  </si>
  <si>
    <t xml:space="preserve">Phó Trưởng đoàn </t>
  </si>
  <si>
    <t xml:space="preserve">1 người </t>
  </si>
  <si>
    <t>2.3</t>
  </si>
  <si>
    <t>8 người/đoàn</t>
  </si>
  <si>
    <t>2.4</t>
  </si>
  <si>
    <t>2.5</t>
  </si>
  <si>
    <t>Chi xây dựng văn bản kiểm tra, khảo sát của Ban KTNS HĐND (định mức chi 80% Điều 7, NQ 40)</t>
  </si>
  <si>
    <t>01 bộ</t>
  </si>
  <si>
    <t>136,000đ mức 80%</t>
  </si>
  <si>
    <t>01 Báo cáo</t>
  </si>
  <si>
    <t>304,000đ mức 80%</t>
  </si>
  <si>
    <t xml:space="preserve">Chế độ bồi dưỡng Đoàn khảo sát </t>
  </si>
  <si>
    <t xml:space="preserve">Thuyết minh dự toán Ban Kinh tế-Ngân sách </t>
  </si>
  <si>
    <t>Nội dung các cuộc họp</t>
  </si>
  <si>
    <t>Số buổi</t>
  </si>
  <si>
    <t>Số Báo cáo</t>
  </si>
  <si>
    <t>Họp chương trình công tác năm 2025</t>
  </si>
  <si>
    <t>Họp định kỳ 6 tháng (7,8,9,10,11,12)</t>
  </si>
  <si>
    <t>Họp chuẩn bị giao ban HĐND xã</t>
  </si>
  <si>
    <t>Họp thẩm tra văn bản kỳ họp (dự kiến 02 ngày/ kỳ họp)</t>
  </si>
  <si>
    <t>Cho ý kiến về số lượng. Dự kiến Trưởng, phó ban, ủy viên, Cv và TT HĐ là 7</t>
  </si>
  <si>
    <t>Họp đột xuất</t>
  </si>
  <si>
    <t>Họp thống nhất QĐ, KH GS, KS</t>
  </si>
  <si>
    <t>Họp Đoàn GS, KS trước khi đi GS, KS</t>
  </si>
  <si>
    <t>Họp Đoàn GS, KS sau khi đi GS, KS</t>
  </si>
  <si>
    <t>Họp thông qua BC kết quả GS, KS</t>
  </si>
  <si>
    <t>Các BC đột xuất nhiệm
 vụ Thường trực giao</t>
  </si>
  <si>
    <t xml:space="preserve">           BAN VĂN HÓA - XÃ HỘI</t>
  </si>
  <si>
    <t xml:space="preserve">DỰ TOÁN KINH PHÍ CỦA BAN VĂN HÓA - XÃ HỘI HĐND XÃ </t>
  </si>
  <si>
    <t>(Áp dụng theo mức chi quy định tại Nghị Quyết số 40/2022/NQ-HĐND ngày 10/12/2022 của HĐND tỉnh Bình Định (cũ) )</t>
  </si>
  <si>
    <t>Chi bồi dưỡng họp Ban VHXH (họp ban theo quy định, họp thẩm tra VB, họp trước và sau đợt GS, KH...) Điều 4, NQ 40</t>
  </si>
  <si>
    <t>Chi tổ chức các cuộc họp trước, sau đợt giám sát, khảo sát (12 cuộc họp)</t>
  </si>
  <si>
    <t>Chủ trì cuộc họp</t>
  </si>
  <si>
    <t>đồng/buổi</t>
  </si>
  <si>
    <t>2 người</t>
  </si>
  <si>
    <t>3 người</t>
  </si>
  <si>
    <t>CBCC văn phòng phân công giúp việc</t>
  </si>
  <si>
    <t>1 người</t>
  </si>
  <si>
    <t>Tiền nước giải khát</t>
  </si>
  <si>
    <t>6 người</t>
  </si>
  <si>
    <t>Kết luận hoặc thông báo nội dung kết quả cuộc họp</t>
  </si>
  <si>
    <t>đồng/vb</t>
  </si>
  <si>
    <t>24 thông báo/kết luận</t>
  </si>
  <si>
    <t>Chi tổ chức các cuộc họp giao ban của Ban (10 cuộc họp)</t>
  </si>
  <si>
    <t>10 thông báo/kết luận</t>
  </si>
  <si>
    <t>Chi tổ chức các cuộc họp thẩm tra dự thảo Nghị quyết của HĐND xã (03 kỳ họp) Điều 6 NQ 40</t>
  </si>
  <si>
    <t>Chi xây dựng báo cáo thẩm tra</t>
  </si>
  <si>
    <t>05vb/kỳ họp*3kỳ</t>
  </si>
  <si>
    <t>Bồi dưỡng chủ trì</t>
  </si>
  <si>
    <t>2 người,, 2ngày/kỳ họp * 3kỳ</t>
  </si>
  <si>
    <t xml:space="preserve">Bồi dưỡng Thành viên </t>
  </si>
  <si>
    <t>6 người,, 2ngày/kỳ họp * 3kỳ</t>
  </si>
  <si>
    <t>Bồi dưỡng nhân viên phục vụ</t>
  </si>
  <si>
    <t>1 người,, 2ngày/kỳ họp * 3kỳ</t>
  </si>
  <si>
    <r>
      <t>Chi hoạt động kiểm tra, giám sát, khảo sát của Ban VHXH (</t>
    </r>
    <r>
      <rPr>
        <b/>
        <sz val="11"/>
        <color rgb="FFFF0000"/>
        <rFont val="Times New Roman"/>
        <family val="1"/>
      </rPr>
      <t>02 đoàn GS, 01 đoàn khảo sát). Tổng cộng: 03 đoàn GS-KS</t>
    </r>
  </si>
  <si>
    <t>Chi hoạt động kiểm tra, giám sát (02 đợt), định mức chi 90% Điều 7, NQ 40</t>
  </si>
  <si>
    <t xml:space="preserve">Bồi dưỡng Trưởng đoàn </t>
  </si>
  <si>
    <t>30 buổi</t>
  </si>
  <si>
    <t xml:space="preserve">Bồi dưỡng Phó Trưởng đoàn </t>
  </si>
  <si>
    <t>6 người, 30 buổi</t>
  </si>
  <si>
    <t>Bồi dưỡng CBCC văn phòng phục vụ đoàn giám sát</t>
  </si>
  <si>
    <t>01 người, 30 buổi</t>
  </si>
  <si>
    <t>Bồi dưỡng Nhân viên lái xe, phục vụ</t>
  </si>
  <si>
    <t>Chi hoạt động khảo sát (01 đợt), định mức chi 80% Điều 7, NQ 40</t>
  </si>
  <si>
    <t>Chi thành lập đoàn khảo sát (QĐ, KH và đề cương)</t>
  </si>
  <si>
    <t>Xây dựng báo cáo kết quả khảo sát</t>
  </si>
  <si>
    <t>10 buổi</t>
  </si>
  <si>
    <t>6 người, 10 buổi</t>
  </si>
  <si>
    <t>Bồi dưỡng CBCC văn phòng phục vụ đoàn khảo sát</t>
  </si>
  <si>
    <t>01 người, 10 buổi</t>
  </si>
  <si>
    <t>Nơi nhận:</t>
  </si>
  <si>
    <t>TM. BAN VĂN HÓA XÃ HỘI</t>
  </si>
  <si>
    <r>
      <t>-Thường trực HĐND xã (B</t>
    </r>
    <r>
      <rPr>
        <b/>
        <sz val="11"/>
        <color theme="1"/>
        <rFont val="Times New Roman"/>
        <family val="1"/>
      </rPr>
      <t>/</t>
    </r>
    <r>
      <rPr>
        <sz val="11"/>
        <color theme="1"/>
        <rFont val="Times New Roman"/>
        <family val="1"/>
      </rPr>
      <t>c);</t>
    </r>
  </si>
  <si>
    <t>TRƯỞNG BAN</t>
  </si>
  <si>
    <t xml:space="preserve"> -Lãnh đạo Văn phòng HĐND-UBND xã;</t>
  </si>
  <si>
    <t>- Lưu VT; CVHĐ.</t>
  </si>
  <si>
    <t>Phạm Thị Thu Thảo</t>
  </si>
  <si>
    <t>ĐẢNG ỦY CHƯ PƯH</t>
  </si>
  <si>
    <t>ĐẢNG CỘNG SẢN VIỆT NAM</t>
  </si>
  <si>
    <t>TRUNG TÂM  CHÍNH TRỊ</t>
  </si>
  <si>
    <t>Chư Pưh, ngày 5tháng 8 năm 2025</t>
  </si>
  <si>
    <t>DỰ TRÙ KINH PHÍ  CÁC LỚP GIÁO DỤC LÍ LUẬN CHÍNH TRỊ 6 THÁNG CUỐI NĂM 2025</t>
  </si>
  <si>
    <t>Số lượng</t>
  </si>
  <si>
    <t>I. CÁC LỚP VỀ THỰC HIỆN NHIỆM VỤ ĐÀO TẠO, BỒI DƯỠNG LLCT VÀ CHUYÊN ĐỀ</t>
  </si>
  <si>
    <t xml:space="preserve">1. Bồi dưỡng đảng viên mới  : 01 lớp vối số lượng  49 học viên, mỗi lớp 08 ngày </t>
  </si>
  <si>
    <t>Tài liệu cho học viên</t>
  </si>
  <si>
    <t>Quyển</t>
  </si>
  <si>
    <t>Bút cấp cho học viên</t>
  </si>
  <si>
    <t>Vở cấp cho học viên</t>
  </si>
  <si>
    <t>Tiền báo cáo viên (01 lớp *06 ngày*1.200.000đồng)</t>
  </si>
  <si>
    <t>Lớp</t>
  </si>
  <si>
    <t>Tiền nước uống (01lớp *08ngày*200.000đồng)</t>
  </si>
  <si>
    <t>Trang trí hội trường</t>
  </si>
  <si>
    <t>Quét dọn hội trường (01 lớp *08ngày*130.000đông)</t>
  </si>
  <si>
    <t>In giấy chứng nhận cho học viên</t>
  </si>
  <si>
    <t>Tờ</t>
  </si>
  <si>
    <t>Tiền ra đề, coi thi, chấm thi</t>
  </si>
  <si>
    <t>-Ra đề thi</t>
  </si>
  <si>
    <t>Đề</t>
  </si>
  <si>
    <t>-Chấm bài thi</t>
  </si>
  <si>
    <t>Bài</t>
  </si>
  <si>
    <t>2.Lớp bồi dưỡng kết nạp đảng: 01lớp vối số lượng 90 học viên, mỗi lớp 05 ngày</t>
  </si>
  <si>
    <t>Tiền báo cáo viên (01 lớp *4 ngày*1.200.000đồng)</t>
  </si>
  <si>
    <t>Tiền nước uống (01lớp *05ngày*200.000đồng)</t>
  </si>
  <si>
    <t>Quét dọn hội trường (01 lớp *05ngày*130.000đông)</t>
  </si>
  <si>
    <t>3. Lớp bồi dưỡng bí thư chi bộ và cấp ủy viên cơ sở: 02 lớp với số lượng 315 học viên,
 mỗi lớp 03 ngày  – Ban tổ chức đăng ký</t>
  </si>
  <si>
    <t>Tiền báo cáo viên (04 ngày*1.200.000đồng)</t>
  </si>
  <si>
    <t>Tiền báo cáo viên cấp tỉnh (02 ngày*2.000.000đồng)</t>
  </si>
  <si>
    <t xml:space="preserve">Tiền nước uống </t>
  </si>
  <si>
    <t xml:space="preserve">Quét dọn hội trường </t>
  </si>
  <si>
    <t>4.Lớp Bồi dưỡng nghiệp vụ công tác kiểm tra giám sát :01 lớp, 01 ngày với 70 học viên</t>
  </si>
  <si>
    <t>Tiền báo cáo viên  (01 ngày*1.200.000đồng)</t>
  </si>
  <si>
    <t>5. Lớp Bồi dưỡng nghiệp vụ công tác Dân vận  :01 lớp, 02 ngày với 120 học viên</t>
  </si>
  <si>
    <t>Tiền báo cáo viên  (02 ngày*1.200.000đồng)</t>
  </si>
  <si>
    <t>6. Lớp Bồi dưỡng nghiệp vụ công tác Tuyên giáo cơ sở  :01 lớp, 05 ngày với 70 học viên</t>
  </si>
  <si>
    <t>Tiền báo cáo viên  (04 ngày*1.200.000đồng)</t>
  </si>
  <si>
    <t>7. Lớp Tập huấn nghiệp vụ tuyên truyền miệng  :01 lớp, 05 ngày với 90học viên</t>
  </si>
  <si>
    <t>8. Lớp Bồi dưỡng chuyên đề công tác Tôn giáo: 01 lớp , 2 ngày , 45 học viên</t>
  </si>
  <si>
    <t>Quét dọn</t>
  </si>
  <si>
    <t>9. Lớp Chuyên đề BDLLCT và tập huấn nghiệp vụ dành cho cán bộ Mặt trận cơ sở  :01 lớp, 4,5 ngày với 92 học viên</t>
  </si>
  <si>
    <t>Tiền báo cáo viên cấp tỉnh (02 ngày*2,000.000đồng)</t>
  </si>
  <si>
    <t>10. Lớp Chuyên đề BDLLCT và tập huấn nghiệp vụ dành cho cán bộ Hội CCB cơ sở  :01 lớp, 4,5 ngày với 95 học viên</t>
  </si>
  <si>
    <t>Tiền báo cáo viên (02 ngày*1.200.000đồng)</t>
  </si>
  <si>
    <t>11. Tập huấn công tác đội và phong trào thiếu nhi: 01 lớp, 02 ngày với 50 học viên</t>
  </si>
  <si>
    <t>12. Lớp Chuyên đề BDLLCT và tập huấn nghiệp vụ công tác Nghiệp vụ Đoàn- Hội  :01 lớp, 4,5 ngày với 100 học viên</t>
  </si>
  <si>
    <t>13. Lớp BD Kiến thức QP-AN đối tượng 4  : 01 lớp, mỗi lớp 04 ngày số lượng 39học viên</t>
  </si>
  <si>
    <t>Tiền báo cáo viên (01lớp*3,5 ngày*1.200.000đồng)</t>
  </si>
  <si>
    <t>ngày</t>
  </si>
  <si>
    <t>Quét dọn hội trường (01 lớp *04ngày*130.000đông)</t>
  </si>
  <si>
    <t xml:space="preserve">ngày </t>
  </si>
  <si>
    <t>14.Lớp Cập nhật KTQP-AN cho công chức, viên chức 02 lớp, 1 lớp 02 ngày với 111 học viên</t>
  </si>
  <si>
    <t>Tiền báo cáo viên (02 lớp*02 ngày*1.200.000đồng)</t>
  </si>
  <si>
    <t>Tiền nước uống (02 lớp *2 ngày *200.000đồng)</t>
  </si>
  <si>
    <t>Quét dọn hội trường (02 lớp *2 ngày*130.000 đồng)</t>
  </si>
  <si>
    <t xml:space="preserve">II, VỀ THỰC HIỆN CÁC NHIỆM VỤ DO BAN THƯỜNG VỤ ĐẢNG ỦY GIAO </t>
  </si>
  <si>
    <t>1, Các hội nghị do Ban thường vụ Đảng ủy giao ( như hội nghị học tập Nghị quyết, Kết luận, Chỉ thi, chuyên đề của TW, tỉnh, huyện, hội nghị BCV.....) cho cán bộ chủ chốt : 5 hội nghị, 1 hội nghị 2 ngày</t>
  </si>
  <si>
    <t>Tiền nước uống</t>
  </si>
  <si>
    <t>Hội nghị</t>
  </si>
  <si>
    <t xml:space="preserve">Mỗi lớp 02 ngày </t>
  </si>
  <si>
    <t xml:space="preserve">Tiền báo cáo viên </t>
  </si>
  <si>
    <t>III, TIỀN ĐIỆN PHỤC VỤ CÁC LỚP HỌC/NĂM</t>
  </si>
  <si>
    <t xml:space="preserve">Tổng kinh phí mở lớp </t>
  </si>
  <si>
    <t>Bằng chữ: Một trăm chín mươi hai triệu, tám trăm hai mươi ba nghìn đồng./.</t>
  </si>
  <si>
    <t>Chư Pưh, ngày….tháng  ….năm 2025</t>
  </si>
  <si>
    <t>Người lập</t>
  </si>
  <si>
    <t>GIÁM ĐỐC</t>
  </si>
  <si>
    <t>Kinh tế thẩm định</t>
  </si>
  <si>
    <t>Phát sinh thêm sử dụng dự phòng</t>
  </si>
  <si>
    <t>Bồi dưỡng thường xuyên cho giáo viên hè (3 cấp học)</t>
  </si>
  <si>
    <t xml:space="preserve">Tổ rà soát kiểm kê tài sản và kinh phí mua phôi giấy chứng nhận ĐKKD, phôi giấy CNQSD đất </t>
  </si>
  <si>
    <t>Chưa có quy định cụ thể. Tạm giao 50 triệu</t>
  </si>
  <si>
    <t xml:space="preserve">Phụ cấp làm việc ngày thứ 7, chủ nhật làm thêm giờ </t>
  </si>
  <si>
    <t>Trường MG Họa Mi</t>
  </si>
  <si>
    <t>Trường MG Bằng Lăng</t>
  </si>
  <si>
    <t>1.3</t>
  </si>
  <si>
    <t>Trường MG Sơn Ca</t>
  </si>
  <si>
    <t>1.4</t>
  </si>
  <si>
    <t>Trường TH Nguyễn Thị Minh khai</t>
  </si>
  <si>
    <t>1.5</t>
  </si>
  <si>
    <t>Trường TH Nguyễn Viết Xuân</t>
  </si>
  <si>
    <t>1.6</t>
  </si>
  <si>
    <t>Trường TH &amp; THCS KPă Klơng</t>
  </si>
  <si>
    <t>1.7</t>
  </si>
  <si>
    <t>Trường TH Nguyễn Văn Trỗi</t>
  </si>
  <si>
    <t>1.8</t>
  </si>
  <si>
    <t>Trường TH Đinh Tiên Hoàng</t>
  </si>
  <si>
    <t>1.9</t>
  </si>
  <si>
    <t>Trường THCS Lý Thường Kiệt</t>
  </si>
  <si>
    <t>1.10</t>
  </si>
  <si>
    <t>Trường THCS Nguyễn trãi</t>
  </si>
  <si>
    <t>1.11</t>
  </si>
  <si>
    <t>Trường THCS Dân tộc Nội trú</t>
  </si>
  <si>
    <t>Sự nghiệp văn hoá thông tin</t>
  </si>
  <si>
    <t>Văn phòng UBND &amp; HĐND</t>
  </si>
  <si>
    <t>Sự nghiệp phát thanh truyền hình</t>
  </si>
  <si>
    <t>Phòng Kinh tế</t>
  </si>
  <si>
    <t>Sự nghiệp thể dục - thể thao</t>
  </si>
  <si>
    <t>Phòng Văn hoá - xã hội</t>
  </si>
  <si>
    <t>Quản lý nhà nước, đảng, đoàn thể</t>
  </si>
  <si>
    <t>TT phục vụ hành chính công</t>
  </si>
  <si>
    <t>Kinh phí chương trình phát triển lâm nghiệp bền vững</t>
  </si>
  <si>
    <t>Tổng 692 tr, đã chi 364tr</t>
  </si>
  <si>
    <t>Trung tâm chính trị</t>
  </si>
  <si>
    <t>Chi lương, phụ cấp và các khoản đóng góp</t>
  </si>
  <si>
    <t>Các nhiệm vụ chi khác</t>
  </si>
  <si>
    <t>Đảm bảo xã hội</t>
  </si>
  <si>
    <t>6.1</t>
  </si>
  <si>
    <t>6.2</t>
  </si>
  <si>
    <t>6.3</t>
  </si>
  <si>
    <t>6.4</t>
  </si>
  <si>
    <t>6.5</t>
  </si>
  <si>
    <t>VP Đảng ủy</t>
  </si>
  <si>
    <t>6.6</t>
  </si>
  <si>
    <t>Ủy ban mặt trận TQVN xã</t>
  </si>
  <si>
    <t>Đại hội Đảng bộ xã</t>
  </si>
  <si>
    <t>PHÂN BỔ DỰ TOÁN TRƯỜNG 6 THÁNG CUỐI NĂM 2025</t>
  </si>
  <si>
    <t>Đơn vị</t>
  </si>
  <si>
    <t>Kinh phí tự chủ</t>
  </si>
  <si>
    <t>Thưởng NĐ73</t>
  </si>
  <si>
    <t>Lương</t>
  </si>
  <si>
    <t>Cấp bù miễn
 giảm học phí theo NĐ 81/2021</t>
  </si>
  <si>
    <t>Kinh phí tăng giờ</t>
  </si>
  <si>
    <t>Chế độ ngoài trời</t>
  </si>
  <si>
    <t>Kinh phí duy trì bể bơi</t>
  </si>
  <si>
    <t>Bs HĐ bảo vệ do tăng vùng</t>
  </si>
  <si>
    <t>Học bổng  HS DTT nội trú</t>
  </si>
  <si>
    <t>trang phục môn thể dục</t>
  </si>
  <si>
    <t>Trường chuẩn quốc gia</t>
  </si>
  <si>
    <t>Quốc phòng</t>
  </si>
  <si>
    <t>An ninh</t>
  </si>
  <si>
    <t>Đơn vị tính: nghìn đồng</t>
  </si>
  <si>
    <t>Các mục tiêu, nhiệm vụ khác</t>
  </si>
  <si>
    <t>Kinh phí chi thường xuyên 3 xã cũ đã chi</t>
  </si>
  <si>
    <t>Phụ lục 01</t>
  </si>
  <si>
    <t>Chi tiết PL02</t>
  </si>
  <si>
    <t xml:space="preserve">Tổng  dự toán </t>
  </si>
  <si>
    <t>PHỤ LỤC 03</t>
  </si>
  <si>
    <t>1.12</t>
  </si>
  <si>
    <t>1.13</t>
  </si>
  <si>
    <t xml:space="preserve">Chi phí mở  lớp </t>
  </si>
  <si>
    <t>Kiểm kê đất đai và lập bản đồ hiện trạng sử dụng đất năm 2024 thị trấn Nhơn Hoà, huyện Chư Pưh, tỉnh Gia Lai</t>
  </si>
  <si>
    <t>Kiểm kê đất đai và lập bản đồ hiện trạng sử dụng đất năm 2024, xã Chư Don, huyện Chư Pưh, tỉnh Gia Lai</t>
  </si>
  <si>
    <t>Đối ứng 155 triệu đồng để bù ngân sách huyện Chư Pưh (cũ) chưa phân bổ và 185 triệu đồng ngân sách thị trấn đối ứng chưa phân bổ</t>
  </si>
  <si>
    <t>Hệ thống thoát nước thôn Ia Khưng, Plei Thơ Ga A, xã Chư Pưh</t>
  </si>
  <si>
    <t xml:space="preserve">(1) Bao gồm chi từ nguồn thu ngân sách cấp xã hưởng theo phân cấp.
(2) Dự toán chi thường xuyên năm 2025 theo mức tiền lương cơ sở là 2.340.000 đồng/tháng.
(3) Chi thường xuyên chưa trừ 10% tiết kiệm. </t>
  </si>
  <si>
    <t>Số tiền (nghìn đồng)</t>
  </si>
  <si>
    <t>Tạp vụ (500,000 đồng x 6 tháng)</t>
  </si>
  <si>
    <t>Chi thường xuyên (3BCx10.000)</t>
  </si>
  <si>
    <t>Chi thường xuyên (7BCx10.000)</t>
  </si>
  <si>
    <t>Chi thường xuyên (12BCx15.000)</t>
  </si>
  <si>
    <t>Chi thường xuyên (10BCx15.000)</t>
  </si>
  <si>
    <t>Chi thường xuyên  (15BCx15.000)</t>
  </si>
  <si>
    <t>PHỤ LỤC 02</t>
  </si>
  <si>
    <t>TỔNG THU NGÂN SÁCH XÃ</t>
  </si>
  <si>
    <t>Thu bổ sung cân đối từ ngân sách tỉnh</t>
  </si>
  <si>
    <t>Thu bổ sung mục tiêu từ ngân sách tỉnh</t>
  </si>
  <si>
    <t>Thu ngân sách xã hưởng theo phân cấp</t>
  </si>
  <si>
    <t>BIỂU DỰ TOÁN CÁC NHIỆM VỤ CHI KHÁC NĂM 2025</t>
  </si>
  <si>
    <t>SỰ NGHIỆP GIÁO DỤC:</t>
  </si>
  <si>
    <t>Hỗ trợ mua sắm đồng phục (2.000.000đ/người x 8 người)</t>
  </si>
  <si>
    <t>Kinh phí xây dựng + thẩm định văn bản</t>
  </si>
  <si>
    <t>Chi Hội nghị</t>
  </si>
  <si>
    <t>Ủy ban kiểm tra</t>
  </si>
  <si>
    <t>Ban xây dựng Đảng</t>
  </si>
  <si>
    <t xml:space="preserve">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 </t>
  </si>
  <si>
    <t>Nội dung thành phần số 06: Nâng cao chất lượng đời sống văn hóa của người dân nông thôn; bảo tồn và phát huy các giá trị văn hóa truyền thống theo hướng bền vững gắn với phát triển du lịch nông thôn</t>
  </si>
  <si>
    <r>
      <rPr>
        <b/>
        <sz val="12"/>
        <rFont val="Times New Roman"/>
        <family val="1"/>
      </rPr>
      <t>Nội dung 02:</t>
    </r>
    <r>
      <rPr>
        <sz val="12"/>
        <rFont val="Times New Roman"/>
        <family val="1"/>
      </rPr>
      <t xml:space="preserve"> Xây dựng và phát triển hiệu quả các vùng nguyên liệu tập trung, cơ giới hóa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t>
    </r>
  </si>
  <si>
    <r>
      <rPr>
        <b/>
        <sz val="12"/>
        <rFont val="Times New Roman"/>
        <family val="1"/>
      </rPr>
      <t>Nội dung 01:</t>
    </r>
    <r>
      <rPr>
        <sz val="12"/>
        <rFont val="Times New Roman"/>
        <family val="1"/>
      </rPr>
      <t xml:space="preserve">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nhân rộng mô hình câu lạc bộ hoạt động văn hóa văn nghệ nhằm bảo tồn và phát huy các giá trị văn hóa truyền thống</t>
    </r>
  </si>
  <si>
    <r>
      <t>Nội dung thành phần số 11: Tăng cường công tác giám sát, đánh giá thực hiện Chương trình; nâng cao năng lực xây dựng Nông thôn mới ; truyền thông về xây dựng Nông thôn mới ; thực hiện Phong trào thi đua cả nước chung sức xây dựng Nông thôn mới</t>
    </r>
    <r>
      <rPr>
        <b/>
        <i/>
        <sz val="12"/>
        <rFont val="Times New Roman"/>
        <family val="1"/>
      </rPr>
      <t xml:space="preserve"> </t>
    </r>
  </si>
  <si>
    <r>
      <rPr>
        <b/>
        <sz val="12"/>
        <rFont val="Times New Roman"/>
        <family val="1"/>
      </rPr>
      <t>Nội dung 01:</t>
    </r>
    <r>
      <rPr>
        <sz val="12"/>
        <rFont val="Times New Roman"/>
        <family val="1"/>
      </rPr>
      <t xml:space="preserve"> Nâng cao chất lượng và hiệu quả công tác kiểm tra, giám sát, đánh giá kết quả thực hiện Chương trình; xây dựng hệ thống giám sát, đánh giá đồng bộ, toàn diện đáp ứng yêu cầu quản lý Chương trình</t>
    </r>
  </si>
  <si>
    <r>
      <rPr>
        <b/>
        <sz val="12"/>
        <rFont val="Times New Roman"/>
        <family val="1"/>
      </rPr>
      <t>Nội dung 04:</t>
    </r>
    <r>
      <rPr>
        <sz val="12"/>
        <rFont val="Times New Roman"/>
        <family val="1"/>
      </rPr>
      <t xml:space="preserve"> Đẩy mạnh, đa dạng hình thức thông tin, truyền thông nhằm nâng cao nhận thức, chuyển đổi tư duy của cán bộ, người dân về xây dựng NTM; thực hiện có hiệu quả công tác truyền thông về xây dựng Nông thôn mới </t>
    </r>
  </si>
  <si>
    <t xml:space="preserve">(Số dự toán giao đầu năm của 3 xã cũ)
Phòng kinh tế thực hiện </t>
  </si>
  <si>
    <t>Quốc phòng:</t>
  </si>
  <si>
    <t>Chi thường xuyên (18BCx25.000)</t>
  </si>
  <si>
    <t>Cuộc vận động Toàn dân đoàn kết xây dựng nông thôn mới, đô thị văn minh (26 thôn x5tr)</t>
  </si>
  <si>
    <t xml:space="preserve">Tổ chức gặp mặt cán bộ nữ chủ chốt cấp xã, cán bộ Hội qua các thời kỳ, nữ đảng viên 30 tuổi đảng trở lên nhâp dịp kỷ niệm 95 năm ngày Phụ nữ Việt Nam 20/10 </t>
  </si>
  <si>
    <t>Chọn 1 thôn tổ chức 15 tr,  
hỗ trợ 25 thôn (1tr/thôn): 25 tr</t>
  </si>
  <si>
    <t>Mua hoa ngày khai giảng và 20/11 cho các trường (11 trường)</t>
  </si>
  <si>
    <t>Đơn vị 
xây dựng</t>
  </si>
  <si>
    <t>Kinh tế 
thẩm định</t>
  </si>
  <si>
    <t>KP chi bộ</t>
  </si>
  <si>
    <t>KP chi trả tiền chuyên mục truyền hình cho đài tỉnh</t>
  </si>
  <si>
    <t>Chi trả thù lao cho phát thanh viên biên dịch chuyên mục tiếng Jrai để phát trên sóng đài huyện</t>
  </si>
  <si>
    <t>Chi phụ cấp cấp ủy chi bộ theo Quyết định 169</t>
  </si>
  <si>
    <t>Phụ cấp cấp ủy chi bộ (01 đ/c x 0.3*2.340.000đ*6 tháng)</t>
  </si>
  <si>
    <t xml:space="preserve">Phụ cấp Báo cáo viên </t>
  </si>
  <si>
    <t>Phụ cấp báo cáo viên kiêm chức (33 đ/c * 2.340.000đ * 0,2 * 6 tháng)</t>
  </si>
  <si>
    <t>KINH PHÍ KHÁC CỦA THƯỜNG TRỰC (xăng xe, an ninh, PM….)</t>
  </si>
  <si>
    <t>Xăng xe 10tr/tháng (60 tr) còn lại 60 triệu chi an ninh, PM</t>
  </si>
  <si>
    <t>KINH PHÍ XÂY DỰNG + THẨM ĐỊNH VĂN BẢN</t>
  </si>
  <si>
    <t>Chi soạn thảo văn bản</t>
  </si>
  <si>
    <t>Chưa có quy định cụ thể</t>
  </si>
  <si>
    <t>Chi soạn thảo văn bản trình Huyện ủy:  Nghị quyết, Quy chế, Quy định, Đề án của Đảng ủy (04 văn bản * 15.000.000đ/văn bản)</t>
  </si>
  <si>
    <t>Chi soạn thảo văn bản trình Ban Thường vụ:  Nghị quyết, Quy chế, Quy định, Đề án của Ban thường vụ Huyện ủy (04 văn bản * 10.000.000đ/văn bản)</t>
  </si>
  <si>
    <t>Xây dựng chương trình làm việc toàn khóa của Huyện ủy (01 văn bản * 10.000.000đ/văn bản)</t>
  </si>
  <si>
    <t>Chương trình kiểm tra, giám sát nhiệm kỳ 2025 - 2030 (5.000.000đ/văn bản)</t>
  </si>
  <si>
    <t>Chương trình làm việc năm của Đảng ủy (5.000.000đ/chương trình)</t>
  </si>
  <si>
    <t>Chi xây dựng báo cáo định kỳ năm của Đảng ủy (5.000.000đ/báo cáo * 01 báo cáo)</t>
  </si>
  <si>
    <t>Chi xây dựng các báo cáo khác (3.000.000đ/báo cáo * 20 báo cáo)</t>
  </si>
  <si>
    <t>Chi xây văn bản khác: Chỉ thị, Chương trình làm việc năm của huyện ủy, Kế hoạch thực hiện Nghị quyết, Chương trình làm việc năm (1.500.000đ/văn bản * 20 văn bản)</t>
  </si>
  <si>
    <t xml:space="preserve">Chi cho công tác thẩm định </t>
  </si>
  <si>
    <r>
      <t>Các nghị quyết, quy chế, quy định, đề án</t>
    </r>
    <r>
      <rPr>
        <b/>
        <sz val="14"/>
        <rFont val="Times New Roman"/>
        <family val="1"/>
      </rPr>
      <t xml:space="preserve"> </t>
    </r>
    <r>
      <rPr>
        <sz val="14"/>
        <rFont val="Times New Roman"/>
        <family val="1"/>
      </rPr>
      <t>trình Đảng ủy (2.500.000đ/01 văn bản*4 văn bản)</t>
    </r>
  </si>
  <si>
    <r>
      <t>Các nghị quyết, quy chế, quy định, đề án</t>
    </r>
    <r>
      <rPr>
        <b/>
        <sz val="14"/>
        <rFont val="Times New Roman"/>
        <family val="1"/>
      </rPr>
      <t xml:space="preserve"> </t>
    </r>
    <r>
      <rPr>
        <sz val="14"/>
        <rFont val="Times New Roman"/>
        <family val="1"/>
      </rPr>
      <t>trình Ban Thường vụ (1.500.000đ/01 văn bản *4 văn bản)</t>
    </r>
  </si>
  <si>
    <t xml:space="preserve">Chi Hội nghị: </t>
  </si>
  <si>
    <t>Hỗ trợ trang phục các đồng chí không phải là Đảng ủy viên (14 người * 250.000đ/người)</t>
  </si>
  <si>
    <t>Chế độ trang phục: 250.000đ/người/năm * 5 người</t>
  </si>
  <si>
    <t>\1.10</t>
  </si>
  <si>
    <t>Chi quà tặng lưu niệm</t>
  </si>
  <si>
    <t>Chưa có quy định</t>
  </si>
  <si>
    <t xml:space="preserve"> Dịch vụ bưu chính KT1</t>
  </si>
  <si>
    <t>Phần mềm kế toán Misa</t>
  </si>
  <si>
    <t>Cấp trong gói 1 tỷ tỉnh cấp mục tiêu</t>
  </si>
  <si>
    <t>Máy tính bảng ( Bí thư đảng ủy xã, lý do máy tính bảng cũ đã hỏng, đã khấu hao hết)</t>
  </si>
  <si>
    <t>Trong trong gói 1 tỷ tỉnh cấp mục tiêu</t>
  </si>
  <si>
    <t>ỦY BAN KIỂM TRA</t>
  </si>
  <si>
    <t>Mua máy scan canon DRF120 ( dùng chung)</t>
  </si>
  <si>
    <t>Máy in 2 mặt ( dùng chung)</t>
  </si>
  <si>
    <t>Máy tính laptop ( dùng cho các đoàn kiểm tra, dùng chung)</t>
  </si>
  <si>
    <t>BAN XÂY DỰNG ĐẢNG</t>
  </si>
  <si>
    <t>Phụ cấp Ban bảo vệ chăm sóc sức khỏe (0,3*6 người *2.340.000*5 tháng)</t>
  </si>
  <si>
    <t>Tem thư</t>
  </si>
  <si>
    <t>Đã khoán trong chi thường xuyên</t>
  </si>
  <si>
    <t>Văn phòng phẩm</t>
  </si>
  <si>
    <t>Chi khám ở xã cho đối tượng là cán bộ thuộc diện BTV Đảng ủy quản lý:</t>
  </si>
  <si>
    <t xml:space="preserve"> +</t>
  </si>
  <si>
    <t>Tiền chế độ đi khám: 33 người x 200.000đ/ người</t>
  </si>
  <si>
    <t>Tiền khám chi trả cho Trung tâm Y tế huyện: 33 người x 850.000đ/ người</t>
  </si>
  <si>
    <t>Nước uống</t>
  </si>
  <si>
    <t xml:space="preserve">Dự trù kinh phí khám sức khỏe ngoài tỉnh đối với cán bộ đương chức diện BTV Tỉnh ủy quản lý </t>
  </si>
  <si>
    <t>Chưa xác định con người , tạm tính</t>
  </si>
  <si>
    <t xml:space="preserve">    +</t>
  </si>
  <si>
    <r>
      <t xml:space="preserve">Khung khen + giấy khen </t>
    </r>
    <r>
      <rPr>
        <i/>
        <sz val="14"/>
        <color indexed="8"/>
        <rFont val="Times New Roman"/>
        <family val="1"/>
      </rPr>
      <t>(18 bộ x 120.000/bộ)</t>
    </r>
  </si>
  <si>
    <r>
      <t xml:space="preserve">Tiền hoa tươi </t>
    </r>
    <r>
      <rPr>
        <i/>
        <sz val="14"/>
        <color indexed="8"/>
        <rFont val="Times New Roman"/>
        <family val="1"/>
      </rPr>
      <t>(18 bó x 120.000/bó)</t>
    </r>
  </si>
  <si>
    <t>Tiền khen thưởng tập thể (9 tập thể x 3.600.000)</t>
  </si>
  <si>
    <t>Tiền khen thưởng cá nhân (9 cá nhân x 2.340.000)</t>
  </si>
  <si>
    <t>Phụ cấp thành viên ban chỉ đạo 15 người (Trưởng ban 01 người: 0.5, Phó trưởng ban 01 người: 0.4, thành viên: 13 người x 0.3)</t>
  </si>
  <si>
    <t>Phụ cấp tổ thư ký: 0,2 x 04 người</t>
  </si>
  <si>
    <t>Chi Hội nghị tổng kết (1 Hội nghị):</t>
  </si>
  <si>
    <t>Chế độ hội nghị: (Chủ trì Hội nghị: 02 người x 200.000đ/hội nghị: 400.000đ, Đại biểu tham dự 32 người x 100.000đ/hội nghị: 3.200.000đ, phục vụ 01 người  50.000đ/hội nghị</t>
  </si>
  <si>
    <t>Maket, nước uống</t>
  </si>
  <si>
    <t>Văn phòng phẩm, tem thư, bì công văn</t>
  </si>
  <si>
    <t>Duy trì trang fanpage "Chư Pưh Quê Tôi"</t>
  </si>
  <si>
    <t>Chi khai thác tin, bài, ảnh, thơ ca, video…70 tin, bài/năm x 30.000đ/1 tin, bài)</t>
  </si>
  <si>
    <t>Hỗ trợ cước phí Internet cho Nhóm cộng tác viên Ban chỉ đạo (30 người x 200.000đ/tháng x 5 tháng)</t>
  </si>
  <si>
    <t>Phụ cấp đội ngũ cộng tác viên (10 người x 0.2 x 2.340 x 5 tháng)</t>
  </si>
  <si>
    <t>Hoạt động khác của Thường trực HĐND</t>
  </si>
  <si>
    <t>Tạp vụ (1,500,000 đồng x 6 tháng)</t>
  </si>
  <si>
    <t>Kinh phí ứng dụng CNTT</t>
  </si>
  <si>
    <t>Cước phí intenet toàn bộ trụ sở VNPT (3 gói x 310.000đ/tháng x 6 tháng)</t>
  </si>
  <si>
    <t>Khoán định mức chi thường xuyên</t>
  </si>
  <si>
    <t xml:space="preserve">Cước phí intenet hệ thống họp trực tuyến (Viettel) </t>
  </si>
  <si>
    <t>Tiền điện phục vụ Phòng họp trực tuyến 2,5 triệu/tháng * 6 tháng</t>
  </si>
  <si>
    <t>Sửa chữa, bảo dưỡng hệ thống internet</t>
  </si>
  <si>
    <t>Phần mềm kế toán Misa Mimosa online</t>
  </si>
  <si>
    <t>Xăng xe công tác của lãnh đạo HĐND, UBND; CBCC được giao thực hiện nhiệm vụ chuyên môn cụ thể duy định tại Quy chế QL, sử dụng tài sản công của đơn vị</t>
  </si>
  <si>
    <t xml:space="preserve">NĐ 153/2025/NĐ-CP </t>
  </si>
  <si>
    <t>Lệ Phí sử dụng đường bộ 1 xe, phí cầu đường, đăng kiểm</t>
  </si>
  <si>
    <t>Cặp Ba dây loại tốt 500 cái *15.000/cái</t>
  </si>
  <si>
    <t>Tăng định mức chi thường xuyên</t>
  </si>
  <si>
    <t>In bìa hồ sơ 5.000 cái * 3.000đ/cái</t>
  </si>
  <si>
    <t>VPP, giấy vàng, kẹp đen, ghim bấm, ba lá …..</t>
  </si>
  <si>
    <t>k</t>
  </si>
  <si>
    <t>Chi khác</t>
  </si>
  <si>
    <t>NQ 119/2025/NQ-HĐND</t>
  </si>
  <si>
    <t>Chi nhiệm vụ đảm bảo an ninh trật tự (bao gồm hoạt động của lực lượng an ninh cơ sở)</t>
  </si>
  <si>
    <t>Chi hoạt động</t>
  </si>
  <si>
    <t>Đảm bảo trật tự ATGT - Nghị quyết 119/2019</t>
  </si>
  <si>
    <t>Chọn 1 thôn tổ chức 15 tr,  hỗ trợ 25 thôn (1tr/thôn): 25 tr</t>
  </si>
  <si>
    <t xml:space="preserve">Kinh phí hỗ trợ hoạt động đội liên ngành 178 xã </t>
  </si>
  <si>
    <t>Kinh phí thăm tặng quà 68 đối tượng nhân kỷ niệm 78 năm ngày TBLS</t>
  </si>
  <si>
    <t>Khen thôn văn hóa hàng năm (26 thôn)</t>
  </si>
  <si>
    <t>Tổ chức đối thoại giữa chủ tịch Ub xã với thanh niên nữa nhé</t>
  </si>
  <si>
    <t>Mở 01 lớp dạy cồng chiêng và mua 1 bộ cồng chiêng</t>
  </si>
  <si>
    <t>Đại hội thể dục thể thao xã Chư Pưh</t>
  </si>
  <si>
    <t>Bố trí từ nguồn SN giáo dục</t>
  </si>
  <si>
    <t>Thi giáo viên dạy giỏi cấp xã (THCS)</t>
  </si>
  <si>
    <t>Mua hoa ngày khai giảng và 20/11 cho các trường</t>
  </si>
  <si>
    <t xml:space="preserve">Giao ban, tổng kết cụm thi đua </t>
  </si>
  <si>
    <t>Tiền internet: 310.000đ x 6 tháng</t>
  </si>
  <si>
    <t>Khoán chi thường xuyên</t>
  </si>
  <si>
    <t>Thuê tạp vụ (3.000.000 đồng/ 1 người x 6 tháng)</t>
  </si>
  <si>
    <t>Chữ ký số điện tử thời hạn 1 năm (VNPT cung cấp)</t>
  </si>
  <si>
    <t>Biên lai điện tử/ gói (VNPT cung cấp)</t>
  </si>
  <si>
    <t>Vật tư, vật dụng, dụng cụ vệ sinh khu vực TTHHC (300.000đ x 6 tháng)</t>
  </si>
  <si>
    <t>Tiền điện (6.000.000đ x 6 tháng)</t>
  </si>
  <si>
    <t>Phần mềm misa</t>
  </si>
  <si>
    <t>Hỗ trợ mua sắm đồng phục (2.000.000đ/người x 7 người)</t>
  </si>
  <si>
    <t>Tính  8 người (cả giám đốc)</t>
  </si>
  <si>
    <t>Máy Scan giấy A3</t>
  </si>
  <si>
    <t>Sử dụng scan của máy phô tô (tốc độ cao hơn)</t>
  </si>
  <si>
    <t>01 Bộ máy tính cho CBCC</t>
  </si>
  <si>
    <t>Mua từ nguồn 1 tỷ</t>
  </si>
  <si>
    <t>VII</t>
  </si>
  <si>
    <t>Sau khi có KH mở lớp được duyệt sẽ phân bổ kinh phí</t>
  </si>
  <si>
    <t>Ngày hội Đại đoàn kết toàn dân</t>
  </si>
  <si>
    <t>Vận động toàn xây đoàn kết xây dựng NTM</t>
  </si>
  <si>
    <t xml:space="preserve">Tổ chức gặp mặt cán bộ nữ chủ chốt cấp xã, cán bộ Hội qua các thời kỳ, nữ đảng viên 30
 tuổi đảng trở lên nhâp dịp kỷ niệm 95 năm ngày Phụ nữ Việt Nam 20/10 </t>
  </si>
  <si>
    <t>đã tính trong cp lương</t>
  </si>
  <si>
    <t xml:space="preserve">đã tính trong cp lương 'Chưa xác định con người , tạm tính mức chi theo cấp huyện </t>
  </si>
  <si>
    <t xml:space="preserve">Kinh phí xây dựng, duy trì, cải tiến Hệ thống Quản lý chất lượng ISO 9001:2015  </t>
  </si>
  <si>
    <t>Tạm tính Kinh phí xây dựng hệ thống theo TT116/2015/TT_BTC</t>
  </si>
  <si>
    <t xml:space="preserve"> CÔNG AN TỈNH GIA LAI                                   CỘNG HÒA XÃ HỘI CHỦ NGHĨA VIỆT NAM</t>
  </si>
  <si>
    <t xml:space="preserve">   CÔNG AN XÃ CHƯ PƯH                                             Độc lập - Tự do - Hạnh phúc            </t>
  </si>
  <si>
    <t xml:space="preserve">         Số:        /KH-CAX</t>
  </si>
  <si>
    <t>Chư Pưh, ngày 23 tháng 7 năm 2025</t>
  </si>
  <si>
    <t>KẾ HOẠCH</t>
  </si>
  <si>
    <t>CHI KINH PHÍ ĐẢM BẢO ANCT -  TT ATXH 06 THÁNG NĂM 2025</t>
  </si>
  <si>
    <t>ĐVT: Đồng.</t>
  </si>
  <si>
    <t>Chi nghiệp vụ chuyên môn</t>
  </si>
  <si>
    <t>Năm 2025</t>
  </si>
  <si>
    <t>1</t>
  </si>
  <si>
    <t>Chi đảm bảo hoạt động an ninh cơ sở, an ninh nông thôn; hoạt động tổ tự quản ATGT</t>
  </si>
  <si>
    <t>2</t>
  </si>
  <si>
    <t xml:space="preserve">Chi lập hồ sơ đưa đối tượng đi cơ sở cai nghiện  </t>
  </si>
  <si>
    <t>3</t>
  </si>
  <si>
    <t>Chi tranh thủ tiếp xúc, tập huấn, bồi dưỡng kiến thức người có uy tín trong DTTS</t>
  </si>
  <si>
    <t>4</t>
  </si>
  <si>
    <t xml:space="preserve">Chi triển khai thực hiện Nghị quyết 10-NQ/TU của Ban Thường vụ Tỉnh ủy về tăng cường sự lãnh đạo của các cấp đối với công tác quản lý, giáo dục đối tượng Fulro tại cộng đồng trên địa bàn huyện </t>
  </si>
  <si>
    <t>5</t>
  </si>
  <si>
    <t>Chi đảm bảo an toàn giao thông, phòng chống tội phạm, phòng chống tệ nạn xã hội do cấp xã thực hiện</t>
  </si>
  <si>
    <t>6</t>
  </si>
  <si>
    <t>Sơ kết, tổng kết, khen thưởng tổ chức, cá nhân có thành tích trong phong trào toàn dân bảo vệ an ninh tổ chức Tổ quốc</t>
  </si>
  <si>
    <t>7</t>
  </si>
  <si>
    <t>8</t>
  </si>
  <si>
    <t>Chi bồi dưỡng LL an ninh cơ sở tham gia thực hiện nhiệm vụ từ 22h ngày hôm trước đến 6h sáng hôm sau</t>
  </si>
  <si>
    <t>TRƯỞNG CÔNG AN XÃ</t>
  </si>
  <si>
    <t>Kế toán đơn vị</t>
  </si>
  <si>
    <t>Trung tá Nguyễn Tuấn Hoàng</t>
  </si>
  <si>
    <t>Nguyễn Thị Hà</t>
  </si>
  <si>
    <t>- Phòng Kinh tế xã;</t>
  </si>
  <si>
    <t>- Lưu: TH-CAX.</t>
  </si>
  <si>
    <t>An ninh:</t>
  </si>
  <si>
    <t>Sơ kết, tổng kết, khen thưởng tổ chức, cá nhân có thành tích trong phong trào toàn dân bảo vệ an ninh Tổ quốc</t>
  </si>
  <si>
    <t>Công tác quản lý, giáo dục đối tượng vi phạm PL tại xã (chi lập hồ sơ đưa đối tượng đi cơ sở cai nghiện)</t>
  </si>
  <si>
    <t>Phát sinh trực sử dụng dự phòng</t>
  </si>
  <si>
    <t xml:space="preserve">Kinh phí đảm bảo hoạt động tổ ANTT </t>
  </si>
  <si>
    <t>PKT thẩm định</t>
  </si>
  <si>
    <t>Kinh phi 6 tháng 3 xã cũ đã chi đến 30/6/2025</t>
  </si>
  <si>
    <t>Các nhiệm vụ trực phát sinh thêm sử dụng nguồn dự phòng</t>
  </si>
  <si>
    <t>Kinh phí chương trình phát triển lâm nghiệp bền vững (chi trả cho các hộ gia đình, cá nhân được giao rừng trên địa bàn xã)</t>
  </si>
  <si>
    <t>(theo  điểm c, khoản 1, điều 4, NQ 87/NQ-HĐND: 26 thôn x 1tr)</t>
  </si>
  <si>
    <t>Kinh phí đảm bảo hoạt động tổ ANTT (theo  điểm c, khoản 1, điều 4, NQ 87/NQ-HĐND: 26 thôn x 1tr)</t>
  </si>
  <si>
    <t>Tổng các nhiệm vụ chi khác:</t>
  </si>
  <si>
    <t xml:space="preserve">Phụ cấp Tổ ANTT thôn </t>
  </si>
  <si>
    <t>Số thu địa bàn xã hưởng</t>
  </si>
  <si>
    <t>BAN CHỈ HUY QUÂN SỰ</t>
  </si>
  <si>
    <t xml:space="preserve">                                                                                                    </t>
  </si>
  <si>
    <t>Chư Pưh, ngày       tháng 7 năm 2025</t>
  </si>
  <si>
    <t xml:space="preserve">DỰ TOÁN </t>
  </si>
  <si>
    <t>Ngân sách đảm bảo chi cho công tác QP-QSĐP 6 tháng cuối năm 2025</t>
  </si>
  <si>
    <t>Quân số, lượt thực hiện</t>
  </si>
  <si>
    <t>Thời gian (ngày)</t>
  </si>
  <si>
    <t>Định mức chi</t>
  </si>
  <si>
    <t>Thành Tiền</t>
  </si>
  <si>
    <t>KT thẩm định</t>
  </si>
  <si>
    <t>CÔNG TÁC HUẤN LUYỆN</t>
  </si>
  <si>
    <t>Chi bảo đảm luyện tập chuyển trạng thái SSCĐ 02 lần/năm</t>
  </si>
  <si>
    <t>CHI HOẠT ĐỘNG CỦA BAN CHQS XÃ</t>
  </si>
  <si>
    <t>Chi thường xuyên (3 công chức + 02 không chuyên trách)</t>
  </si>
  <si>
    <t>Đã tính trong chi thường xuyên khoán</t>
  </si>
  <si>
    <t>Chi xây dựng LLDQ</t>
  </si>
  <si>
    <t>Xây dựng lực lượng dân quân năm 2026
+ khám SK cho DQ:  242,000đ
+ Hỗ trợ ngày công dân quân:    327.600đ
+ Hình thẻ:                 30,000đ
+ Hồ sơ, lý lịch dân quân       20.000đ</t>
  </si>
  <si>
    <t>500.000/người</t>
  </si>
  <si>
    <t>Trực SSCĐ (ĐH Đảng, 19/8, 02/9, 22/12, tết DL)</t>
  </si>
  <si>
    <t>392,600/ngày</t>
  </si>
  <si>
    <t>NĐ 16/2025/NĐ-CP</t>
  </si>
  <si>
    <t>Chi bảo đảm LLDQ tham gia diễu binh ngày TL tỉnh, TL nước CHXHCNVN</t>
  </si>
  <si>
    <t>Hỗ trợ tiền ăn cho Phó chỉ huy trưởng trực SSCĐ, trợ lý</t>
  </si>
  <si>
    <t xml:space="preserve">   NĐ 16/2025/NĐ-CP</t>
  </si>
  <si>
    <t xml:space="preserve">Hỗ trợ tiền ăn cho LLDQ  trực lễ, tết </t>
  </si>
  <si>
    <t>Công tác tuyển quân chọn và gọi công dân nhập ngũ</t>
  </si>
  <si>
    <t>Công tác tuyển quân
+ Tiền ăn đưa công dân đi khám sức khỏe: 240 người x 65,000đ = 32,500,000đ
+ Tiền ăn công dân khám phúc tra: 120 người x 65,000đ   = 16,250,000đ
+ Tiền tàu xe 250x50,000đ                                                       = 25,000,000đ
+ Tiền lý lịch NVQS và tiền hình: 125 x50,000                           = 6,250, 000 đ</t>
  </si>
  <si>
    <t>Khám tại điểm khám xã Chư Sê (20km. Dự kiến khoán đi về 90.000đ/người). NĐ 13/2016/NĐ-CP</t>
  </si>
  <si>
    <t>Hoạt động của hội đồng NVQS xã
+ Hỗ trợ xăng xe đi lại thâm nhập, phát lệnh: 47người x 200.000đ   = 9,400,000đ
+ Hội nghị Xét duyệt chính trị, Xét duyệt thực lực:                     = 5,600,000đ
+ Hội nghị chốt quân số:                                                          = 5,000,000đ</t>
  </si>
  <si>
    <t>NĐ 13/2016/NĐ-CP</t>
  </si>
  <si>
    <t>Chi đảm bảo công tác hội thi, hội thao</t>
  </si>
  <si>
    <t>Đảm bảo hội thi, hội thao dân quân</t>
  </si>
  <si>
    <t>Chi công tác giáo dục kiến thức quốc phòng an ninh</t>
  </si>
  <si>
    <t>Chi hoạt động Hội đồng giáo dục QP&amp;AN
+ Chế độ bồi dưỡng kiến thức QP&amp;AN 50,000đx80 người        = 4,000,000đ
+ Hội nghị tổng kết:                                                                 = 5,600,000đ
+ Chế độ giáo viên lên lớp 6 ngày x 4 người :                           =  7,200,000đ   
+ Văn phòng phẩm:                                                                = 3,200,000đ</t>
  </si>
  <si>
    <t>X</t>
  </si>
  <si>
    <t>Chi tuyên truyền phổ biến luật DQTV, NVQS, DBĐV</t>
  </si>
  <si>
    <t>XI</t>
  </si>
  <si>
    <t>Chi hoạt động công tác Đảng, Công tác chính trị</t>
  </si>
  <si>
    <t xml:space="preserve">Tổng cộng:  </t>
  </si>
  <si>
    <t>Kinh phí mục tiêu</t>
  </si>
  <si>
    <t xml:space="preserve">Chi thường xuyên </t>
  </si>
  <si>
    <t>Lương giáo viên
 tăng thêm</t>
  </si>
  <si>
    <t>Chế độ cho học sinh TT109/2009</t>
  </si>
  <si>
    <t xml:space="preserve">Chính sách phát triển GD mầm non
NĐ105 </t>
  </si>
  <si>
    <t>Chế độ hs khuyết tật TT42/2013</t>
  </si>
  <si>
    <t>Hỗ trợ học sinh và trường PT ở xã ĐBKK theo NĐ 116/2016</t>
  </si>
  <si>
    <t>TỔNG CỘNG số phân bổ</t>
  </si>
  <si>
    <t>Mục tiêu tỉnh cấp</t>
  </si>
  <si>
    <t>Số mục tiêu còn lại</t>
  </si>
  <si>
    <t>Chi thường xuyên tỉnh cấp</t>
  </si>
  <si>
    <t>CTX đã phân bổ các trường</t>
  </si>
  <si>
    <t>CTX còn lại</t>
  </si>
  <si>
    <t>Tổng KP SN giáo dục tỉnh cấp</t>
  </si>
  <si>
    <t>- KP giao các trường</t>
  </si>
  <si>
    <t>KP còn lại xã</t>
  </si>
  <si>
    <t>- KP mục tiêu còn lại</t>
  </si>
  <si>
    <t>- SN GD các xã còn lại</t>
  </si>
  <si>
    <t>=(44.853-44.671)</t>
  </si>
  <si>
    <t>Chi sự nghiệp giáo dục</t>
  </si>
  <si>
    <t>Tỉnh chưa cấp dự toán.
Tạm giao 1ty2. Khi nào tỉnh cấp dự toán sẽ cấp bổ sung.</t>
  </si>
  <si>
    <t>Tỉnh chưa cấp dự toán. Tạm giao 1ty2
 Khi nào tỉnh cấp bổ sung mục tiêu sẽ điều chỉnh lại theo số tỉnh giao</t>
  </si>
  <si>
    <t>Kinh phí còn lại chi các nhiệm vụ phát sinh khác</t>
  </si>
  <si>
    <t>Kinh phí mục tiêu tỉnh cấp còn lại:</t>
  </si>
  <si>
    <t>Số cũ</t>
  </si>
  <si>
    <t>VH + TTCT</t>
  </si>
  <si>
    <t>- Kinh phí CTX  còn lại</t>
  </si>
  <si>
    <t>Kinh phí duy trì hoạt động xe ô tô</t>
  </si>
  <si>
    <t>Kinh phí duy trì hoạt động 1 xe ô tô</t>
  </si>
  <si>
    <t>CTX</t>
  </si>
  <si>
    <t>Chi thường xuyên (7BCx18.000)</t>
  </si>
  <si>
    <t>TỔNG THU NSNN TRÊN ĐỊA BÀN XÃ</t>
  </si>
  <si>
    <t>Chi HĐ111 (Lái xe)</t>
  </si>
  <si>
    <t>Chi HĐ111 (bảo vệ)</t>
  </si>
  <si>
    <t>Chi HĐ111 (lái xe, bảo vệ, tạp vụ)</t>
  </si>
  <si>
    <t>Chi HĐ111 (lái xe, bảo vệ, tạp vụ, văn thư)</t>
  </si>
  <si>
    <t>Tổ chức gặp mặt các doanh nghiệp trên địa bàn</t>
  </si>
  <si>
    <t>Tổ chức đối thoại giữa chủ tịch UBND xã với thanh niên</t>
  </si>
  <si>
    <t>Kinh phí duy trì vận hànhxe ô tô</t>
  </si>
  <si>
    <t>PHÂN BỔ DỰ TOÁN NGÂN SÁCH XÃ NĂM 2025</t>
  </si>
  <si>
    <t>Công tác tác nghiệp (Chi nhuận bút, thẻ nhớ, pin, xăng xe,sửa máy quay, máy dựng, ổ cứng di động để lưu dữ liệu, thuê quay flycam phục vụ phóng sự xã,...)</t>
  </si>
  <si>
    <t xml:space="preserve">Triển khai lập, điều chỉnh các quy hoạch chi tiết </t>
  </si>
  <si>
    <t>- VP Đảng Ủy</t>
  </si>
  <si>
    <t>- Trung tâm văn hóa</t>
  </si>
  <si>
    <t>- Phòng Văn hóa - xã hội</t>
  </si>
  <si>
    <t>Chính sách phát triển giáo dục mầm non theo nghị định 105/2020/NĐ-CP ngày 8/9/2020</t>
  </si>
  <si>
    <t>Học bổng và mua sắm phương tiện, ĐDHT cho
người KT theo thông tư liên tịch số 42/20213/TTLT- BGDĐT-BLĐTBXH-BTC ngày 31/12/20213</t>
  </si>
  <si>
    <t>(Kèm theo Tờ trình  số         /TTr-UBND ngày         /8/2025 của UBND xã)</t>
  </si>
  <si>
    <t>Chi thường xuyên cho con người ( 35 người)</t>
  </si>
  <si>
    <t>Chi các nội dung phát sinh khác</t>
  </si>
  <si>
    <t>Chi hoạt động của thường trực</t>
  </si>
  <si>
    <t>(2 người x30tr)</t>
  </si>
  <si>
    <t>Tạm cấp chi lương và các khoản đóng góp theo lương, chi thường xuyên và các hoạt động thiết yếu ( điện, xăng dầu, …)</t>
  </si>
  <si>
    <t>Ban quản lý xã Chư Pưh</t>
  </si>
  <si>
    <t>Chi thường xuyên (VP Đảng: 9BCx20.000, Ban XD đảng &amp; UB kiểm tra: 12BCx15.000)</t>
  </si>
  <si>
    <t>- BQL xã Chư Pưh</t>
  </si>
  <si>
    <t>Tạm cấp chi lương và các khoản đóng góp theo lương, chi thường xuyên 
và các hoạt động thiết yếu ( điện, xăng dầu, …)</t>
  </si>
  <si>
    <t>Chi thường xuyên (2BCx10.000)</t>
  </si>
  <si>
    <t>Chi thường xuyên (8BCx10.000)</t>
  </si>
  <si>
    <t xml:space="preserve">Kinh phí chi các đoàn kiểm tra giám sát 6 tháng cuối 
năm 2025 của Ban Thường vụ Đảng ủy xã  (5 đoàn *3triệu/đoàn) </t>
  </si>
</sst>
</file>

<file path=xl/styles.xml><?xml version="1.0" encoding="utf-8"?>
<styleSheet xmlns="http://schemas.openxmlformats.org/spreadsheetml/2006/main" xmlns:mc="http://schemas.openxmlformats.org/markup-compatibility/2006" xmlns:x14ac="http://schemas.microsoft.com/office/spreadsheetml/2009/9/ac" mc:Ignorable="x14ac">
  <numFmts count="182">
    <numFmt numFmtId="5" formatCode="#,##0\ &quot;₫&quot;;\-#,##0\ &quot;₫&quot;"/>
    <numFmt numFmtId="6" formatCode="#,##0\ &quot;₫&quot;;[Red]\-#,##0\ &quot;₫&quot;"/>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 #,##0.00_);_(* \(#,##0.00\);_(* &quot;-&quot;??_);_(@_)"/>
    <numFmt numFmtId="165" formatCode="_-* #,##0_-;\-* #,##0_-;_-* &quot;-&quot;_-;_-@_-"/>
    <numFmt numFmtId="166" formatCode="_-* #,##0.00_-;\-* #,##0.00_-;_-* &quot;-&quot;??_-;_-@_-"/>
    <numFmt numFmtId="167" formatCode="&quot;£&quot;#,##0;[Red]\-&quot;£&quot;#,##0"/>
    <numFmt numFmtId="168" formatCode="&quot;£&quot;#,##0.00;\-&quot;£&quot;#,##0.00"/>
    <numFmt numFmtId="169" formatCode="_-&quot;£&quot;* #,##0_-;\-&quot;£&quot;* #,##0_-;_-&quot;£&quot;* &quot;-&quot;_-;_-@_-"/>
    <numFmt numFmtId="170" formatCode="_-* #,##0_-;\-* #,##0_-;_-* &quot;-&quot;??_-;_-@_-"/>
    <numFmt numFmtId="171" formatCode="_-&quot;ñ&quot;* #,##0_-;\-&quot;ñ&quot;* #,##0_-;_-&quot;ñ&quot;* &quot;-&quot;_-;_-@_-"/>
    <numFmt numFmtId="172" formatCode="_-&quot;€&quot;* #,##0_-;\-&quot;€&quot;* #,##0_-;_-&quot;€&quot;* &quot;-&quot;_-;_-@_-"/>
    <numFmt numFmtId="173" formatCode="_(* #,##0_);_(* \(#,##0\);_(* &quot;-&quot;??_);_(@_)"/>
    <numFmt numFmtId="174" formatCode="00.000"/>
    <numFmt numFmtId="175" formatCode="&quot;?&quot;#,##0;&quot;?&quot;\-#,##0"/>
    <numFmt numFmtId="176" formatCode="#,##0\ &quot;DM&quot;;\-#,##0\ &quot;DM&quot;"/>
    <numFmt numFmtId="177" formatCode="&quot;\&quot;#,##0;[Red]&quot;\&quot;&quot;\&quot;\-#,##0"/>
    <numFmt numFmtId="178" formatCode="0.000%"/>
    <numFmt numFmtId="179" formatCode="&quot;\&quot;#,##0.00;[Red]&quot;\&quot;&quot;\&quot;&quot;\&quot;&quot;\&quot;&quot;\&quot;&quot;\&quot;\-#,##0.00"/>
    <numFmt numFmtId="180" formatCode="#.##00"/>
    <numFmt numFmtId="181" formatCode="_ * #,##0_)\ &quot;₫&quot;_ ;_ * \(#,##0\)\ &quot;₫&quot;_ ;_ * &quot;-&quot;_)\ &quot;₫&quot;_ ;_ @_ "/>
    <numFmt numFmtId="182" formatCode="_-&quot;₫&quot;* #,##0_-;\-&quot;₫&quot;* #,##0_-;_-&quot;₫&quot;* &quot;-&quot;_-;_-@_-"/>
    <numFmt numFmtId="183" formatCode="_-* #,##0\ &quot;€&quot;_-;\-* #,##0\ &quot;€&quot;_-;_-* &quot;-&quot;\ &quot;€&quot;_-;_-@_-"/>
    <numFmt numFmtId="184" formatCode="_-* #,##0\ _F_-;\-* #,##0\ _F_-;_-* &quot;-&quot;\ _F_-;_-@_-"/>
    <numFmt numFmtId="185" formatCode="_-* #,##0\ &quot;F&quot;_-;\-* #,##0\ &quot;F&quot;_-;_-* &quot;-&quot;\ &quot;F&quot;_-;_-@_-"/>
    <numFmt numFmtId="186" formatCode="_ * #,##0_)&quot;₫&quot;_ ;_ * \(#,##0\)&quot;₫&quot;_ ;_ * &quot;-&quot;_)&quot;₫&quot;_ ;_ @_ "/>
    <numFmt numFmtId="187" formatCode="_-* #,##0.00\ _F_-;\-* #,##0.00\ _F_-;_-* &quot;-&quot;??\ _F_-;_-@_-"/>
    <numFmt numFmtId="188" formatCode="_-* #,##0.00\ _€_-;\-* #,##0.00\ _€_-;_-* &quot;-&quot;??\ _€_-;_-@_-"/>
    <numFmt numFmtId="189" formatCode="_ * #,##0.00_ ;_ * \-#,##0.00_ ;_ * &quot;-&quot;??_ ;_ @_ "/>
    <numFmt numFmtId="190" formatCode="_-* #,##0.00\ _V_N_D_-;\-* #,##0.00\ _V_N_D_-;_-* &quot;-&quot;??\ _V_N_D_-;_-@_-"/>
    <numFmt numFmtId="191" formatCode="_ * #,##0.00_)\ _$_ ;_ * \(#,##0.00\)\ _$_ ;_ * &quot;-&quot;??_)\ _$_ ;_ @_ "/>
    <numFmt numFmtId="192" formatCode="_ * #,##0.00_)_$_ ;_ * \(#,##0.00\)_$_ ;_ * &quot;-&quot;??_)_$_ ;_ @_ "/>
    <numFmt numFmtId="193" formatCode="_-* #,##0.00\ _ñ_-;\-* #,##0.00\ _ñ_-;_-* &quot;-&quot;??\ _ñ_-;_-@_-"/>
    <numFmt numFmtId="194" formatCode="_-* #,##0.00\ _ñ_-;_-* #,##0.00\ _ñ\-;_-* &quot;-&quot;??\ _ñ_-;_-@_-"/>
    <numFmt numFmtId="195" formatCode="_(&quot;₫&quot;\ * #,##0_);_(&quot;₫&quot;\ * \(#,##0\);_(&quot;₫&quot;\ * &quot;-&quot;_);_(@_)"/>
    <numFmt numFmtId="196" formatCode="_-* #,##0.00000000_-;\-* #,##0.00000000_-;_-* &quot;-&quot;??_-;_-@_-"/>
    <numFmt numFmtId="197" formatCode="_(&quot;€&quot;\ * #,##0_);_(&quot;€&quot;\ * \(#,##0\);_(&quot;€&quot;\ * &quot;-&quot;_);_(@_)"/>
    <numFmt numFmtId="198" formatCode="_-* #,##0\ &quot;ñ&quot;_-;\-* #,##0\ &quot;ñ&quot;_-;_-* &quot;-&quot;\ &quot;ñ&quot;_-;_-@_-"/>
    <numFmt numFmtId="199" formatCode="_-* #,##0\ _€_-;\-* #,##0\ _€_-;_-* &quot;-&quot;\ _€_-;_-@_-"/>
    <numFmt numFmtId="200" formatCode="_ * #,##0_ ;_ * \-#,##0_ ;_ * &quot;-&quot;_ ;_ @_ "/>
    <numFmt numFmtId="201" formatCode="_-* #,##0\ _V_N_D_-;\-* #,##0\ _V_N_D_-;_-* &quot;-&quot;\ _V_N_D_-;_-@_-"/>
    <numFmt numFmtId="202" formatCode="_ * #,##0_)\ _$_ ;_ * \(#,##0\)\ _$_ ;_ * &quot;-&quot;_)\ _$_ ;_ @_ "/>
    <numFmt numFmtId="203" formatCode="_ * #,##0_)_$_ ;_ * \(#,##0\)_$_ ;_ * &quot;-&quot;_)_$_ ;_ @_ "/>
    <numFmt numFmtId="204" formatCode="_-* #,##0\ _$_-;\-* #,##0\ _$_-;_-* &quot;-&quot;\ _$_-;_-@_-"/>
    <numFmt numFmtId="205" formatCode="_-* #,##0\ _ñ_-;\-* #,##0\ _ñ_-;_-* &quot;-&quot;\ _ñ_-;_-@_-"/>
    <numFmt numFmtId="206" formatCode="_-* #,##0\ _ñ_-;_-* #,##0\ _ñ\-;_-* &quot;-&quot;\ _ñ_-;_-@_-"/>
    <numFmt numFmtId="207" formatCode="_ &quot;\&quot;* #,##0_ ;_ &quot;\&quot;* \-#,##0_ ;_ &quot;\&quot;* &quot;-&quot;_ ;_ @_ "/>
    <numFmt numFmtId="208" formatCode="&quot;\&quot;#,##0.00;[Red]&quot;\&quot;\-#,##0.00"/>
    <numFmt numFmtId="209" formatCode="&quot;\&quot;#,##0;[Red]&quot;\&quot;\-#,##0"/>
    <numFmt numFmtId="210" formatCode="_ * #,##0_)\ &quot;F&quot;_ ;_ * \(#,##0\)\ &quot;F&quot;_ ;_ * &quot;-&quot;_)\ &quot;F&quot;_ ;_ @_ "/>
    <numFmt numFmtId="211" formatCode="_-&quot;F&quot;* #,##0_-;\-&quot;F&quot;* #,##0_-;_-&quot;F&quot;* &quot;-&quot;_-;_-@_-"/>
    <numFmt numFmtId="212" formatCode="_ * #,##0.00_)&quot;₫&quot;_ ;_ * \(#,##0.00\)&quot;₫&quot;_ ;_ * &quot;-&quot;??_)&quot;₫&quot;_ ;_ @_ "/>
    <numFmt numFmtId="213" formatCode="_ * #,##0.0_)_$_ ;_ * \(#,##0.0\)_$_ ;_ * &quot;-&quot;??_)_$_ ;_ @_ "/>
    <numFmt numFmtId="214" formatCode="0.000"/>
    <numFmt numFmtId="215" formatCode="_ * #,##0.00_)&quot;€&quot;_ ;_ * \(#,##0.00\)&quot;€&quot;_ ;_ * &quot;-&quot;??_)&quot;€&quot;_ ;_ @_ "/>
    <numFmt numFmtId="216" formatCode="#,##0.0_);\(#,##0.0\)"/>
    <numFmt numFmtId="217" formatCode="_ &quot;\&quot;* #,##0.00_ ;_ &quot;\&quot;* &quot;\&quot;&quot;\&quot;&quot;\&quot;&quot;\&quot;&quot;\&quot;&quot;\&quot;&quot;\&quot;&quot;\&quot;&quot;\&quot;&quot;\&quot;&quot;\&quot;&quot;\&quot;\-#,##0.00_ ;_ &quot;\&quot;* &quot;-&quot;??_ ;_ @_ "/>
    <numFmt numFmtId="218" formatCode="_(* #,##0.0000_);_(* \(#,##0.0000\);_(* &quot;-&quot;??_);_(@_)"/>
    <numFmt numFmtId="219" formatCode="_ * #,##0.00_ ;_ * &quot;\&quot;&quot;\&quot;&quot;\&quot;&quot;\&quot;&quot;\&quot;&quot;\&quot;&quot;\&quot;&quot;\&quot;&quot;\&quot;&quot;\&quot;&quot;\&quot;&quot;\&quot;\-#,##0.00_ ;_ * &quot;-&quot;??_ ;_ @_ "/>
    <numFmt numFmtId="220" formatCode="0.0%;[Red]\(0.0%\)"/>
    <numFmt numFmtId="221" formatCode="&quot;\&quot;#,##0;&quot;\&quot;&quot;\&quot;&quot;\&quot;&quot;\&quot;&quot;\&quot;&quot;\&quot;&quot;\&quot;&quot;\&quot;&quot;\&quot;&quot;\&quot;&quot;\&quot;&quot;\&quot;&quot;\&quot;&quot;\&quot;\-#,##0"/>
    <numFmt numFmtId="222" formatCode="_ * #,##0.00_)&quot;£&quot;_ ;_ * \(#,##0.00\)&quot;£&quot;_ ;_ * &quot;-&quot;??_)&quot;£&quot;_ ;_ @_ "/>
    <numFmt numFmtId="223" formatCode="&quot;\&quot;#,##0;[Red]&quot;\&quot;&quot;\&quot;&quot;\&quot;&quot;\&quot;&quot;\&quot;&quot;\&quot;&quot;\&quot;&quot;\&quot;&quot;\&quot;&quot;\&quot;&quot;\&quot;&quot;\&quot;&quot;\&quot;&quot;\&quot;\-#,##0"/>
    <numFmt numFmtId="224" formatCode="_-&quot;₫&quot;* #,##0.00_-;\-&quot;₫&quot;* #,##0.00_-;_-&quot;₫&quot;* &quot;-&quot;??_-;_-@_-"/>
    <numFmt numFmtId="225" formatCode="_ * #,##0_ ;_ * &quot;\&quot;&quot;\&quot;&quot;\&quot;&quot;\&quot;&quot;\&quot;&quot;\&quot;&quot;\&quot;&quot;\&quot;&quot;\&quot;&quot;\&quot;&quot;\&quot;&quot;\&quot;\-#,##0_ ;_ * &quot;-&quot;_ ;_ @_ "/>
    <numFmt numFmtId="226" formatCode="0.0%;\(0.0%\)"/>
    <numFmt numFmtId="227" formatCode="&quot;\&quot;#,##0.00;&quot;\&quot;&quot;\&quot;&quot;\&quot;&quot;\&quot;&quot;\&quot;&quot;\&quot;&quot;\&quot;&quot;\&quot;&quot;\&quot;&quot;\&quot;&quot;\&quot;&quot;\&quot;&quot;\&quot;&quot;\&quot;\-#,##0.00"/>
    <numFmt numFmtId="228" formatCode="_-* #,##0.00\ &quot;F&quot;_-;\-* #,##0.00\ &quot;F&quot;_-;_-* &quot;-&quot;??\ &quot;F&quot;_-;_-@_-"/>
    <numFmt numFmtId="229" formatCode="0.000_)"/>
    <numFmt numFmtId="230" formatCode="#,##0_)_%;\(#,##0\)_%;"/>
    <numFmt numFmtId="231" formatCode="_ * #,##0_)_đ_ ;_ * \(#,##0\)_đ_ ;_ * &quot;-&quot;_)_đ_ ;_ @_ "/>
    <numFmt numFmtId="232" formatCode="_(* #,##0.0_);_(* \(#,##0.0\);_(* &quot;-&quot;??_);_(@_)"/>
    <numFmt numFmtId="233" formatCode="_._.* #,##0.0_)_%;_._.* \(#,##0.0\)_%"/>
    <numFmt numFmtId="234" formatCode="#,##0.0_)_%;\(#,##0.0\)_%;\ \ .0_)_%"/>
    <numFmt numFmtId="235" formatCode="_._.* #,##0.00_)_%;_._.* \(#,##0.00\)_%"/>
    <numFmt numFmtId="236" formatCode="#,##0.00_)_%;\(#,##0.00\)_%;\ \ .00_)_%"/>
    <numFmt numFmtId="237" formatCode="_._.* #,##0.000_)_%;_._.* \(#,##0.000\)_%"/>
    <numFmt numFmtId="238" formatCode="#,##0.000_)_%;\(#,##0.000\)_%;\ \ .000_)_%"/>
    <numFmt numFmtId="239" formatCode="&quot;₫&quot;#,##0;[Red]\-&quot;₫&quot;#,##0"/>
    <numFmt numFmtId="240" formatCode="_(* #,##0.00_);_(* \(#,##0.00\);_(* &quot;-&quot;&quot;?&quot;&quot;?&quot;_);_(@_)"/>
    <numFmt numFmtId="241" formatCode="_-* #,##0\ &quot;þ&quot;_-;\-* #,##0\ &quot;þ&quot;_-;_-* &quot;-&quot;\ &quot;þ&quot;_-;_-@_-"/>
    <numFmt numFmtId="242" formatCode="_-* #,##0.00\ _þ_-;\-* #,##0.00\ _þ_-;_-* &quot;-&quot;??\ _þ_-;_-@_-"/>
    <numFmt numFmtId="243" formatCode="_-* #,##0\ _₫_-;\-* #,##0\ _₫_-;_-* &quot;-&quot;??\ _₫_-;_-@_-"/>
    <numFmt numFmtId="244" formatCode="\t#\ ??/??"/>
    <numFmt numFmtId="245" formatCode="0.0000"/>
    <numFmt numFmtId="246" formatCode="_-* #,##0.00\ _$_-;\-* #,##0.00\ _$_-;_-* &quot;-&quot;??\ _$_-;_-@_-"/>
    <numFmt numFmtId="247" formatCode="&quot;₫&quot;#,##0;\-&quot;₫&quot;#,##0"/>
    <numFmt numFmtId="248" formatCode="_(* #,##0.0_);_(* \(#,##0.0\);_(* &quot;-&quot;?_);_(@_)"/>
    <numFmt numFmtId="249" formatCode="#,##0.00;[Red]#,##0.00"/>
    <numFmt numFmtId="250" formatCode="_(* #,##0.00_);_(* \(#,##0.00\);_(* \-??_);_(@_)"/>
    <numFmt numFmtId="251" formatCode="&quot;C&quot;#,##0.00_);\(&quot;C&quot;#,##0.00\)"/>
    <numFmt numFmtId="252" formatCode="_._.* \(#,##0\)_%;_._.* #,##0_)_%;_._.* 0_)_%;_._.@_)_%"/>
    <numFmt numFmtId="253" formatCode="_._.&quot;€&quot;* \(#,##0\)_%;_._.&quot;€&quot;* #,##0_)_%;_._.&quot;€&quot;* 0_)_%;_._.@_)_%"/>
    <numFmt numFmtId="254" formatCode="* \(#,##0\);* #,##0_);&quot;-&quot;??_);@"/>
    <numFmt numFmtId="255" formatCode="_ &quot;R&quot;\ * #,##0_ ;_ &quot;R&quot;\ * \-#,##0_ ;_ &quot;R&quot;\ * &quot;-&quot;_ ;_ @_ "/>
    <numFmt numFmtId="256" formatCode="_ * #,##0.00_ ;_ * &quot;\&quot;&quot;\&quot;&quot;\&quot;&quot;\&quot;&quot;\&quot;&quot;\&quot;\-#,##0.00_ ;_ * &quot;-&quot;??_ ;_ @_ "/>
    <numFmt numFmtId="257" formatCode="&quot;€&quot;* #,##0_)_%;&quot;€&quot;* \(#,##0\)_%;&quot;€&quot;* &quot;-&quot;??_)_%;@_)_%"/>
    <numFmt numFmtId="258" formatCode="&quot;₫&quot;* #,##0_)_%;&quot;₫&quot;* \(#,##0\)_%;&quot;₫&quot;* &quot;-&quot;??_)_%;@_)_%"/>
    <numFmt numFmtId="259" formatCode="&quot;\&quot;#,##0.00;&quot;\&quot;&quot;\&quot;&quot;\&quot;&quot;\&quot;&quot;\&quot;&quot;\&quot;&quot;\&quot;&quot;\&quot;\-#,##0.00"/>
    <numFmt numFmtId="260" formatCode="_._.&quot;€&quot;* #,##0.0_)_%;_._.&quot;€&quot;* \(#,##0.0\)_%"/>
    <numFmt numFmtId="261" formatCode="&quot;€&quot;* #,##0.0_)_%;&quot;€&quot;* \(#,##0.0\)_%;&quot;€&quot;* \ .0_)_%"/>
    <numFmt numFmtId="262" formatCode="_._.&quot;₫&quot;* #,##0.0_)_%;_._.&quot;₫&quot;* \(#,##0.0\)_%"/>
    <numFmt numFmtId="263" formatCode="_._.&quot;€&quot;* #,##0.00_)_%;_._.&quot;€&quot;* \(#,##0.00\)_%"/>
    <numFmt numFmtId="264" formatCode="&quot;€&quot;* #,##0.00_)_%;&quot;€&quot;* \(#,##0.00\)_%;&quot;€&quot;* \ .00_)_%"/>
    <numFmt numFmtId="265" formatCode="_._.&quot;₫&quot;* #,##0.00_)_%;_._.&quot;₫&quot;* \(#,##0.00\)_%"/>
    <numFmt numFmtId="266" formatCode="_._.&quot;€&quot;* #,##0.000_)_%;_._.&quot;€&quot;* \(#,##0.000\)_%"/>
    <numFmt numFmtId="267" formatCode="&quot;€&quot;* #,##0.000_)_%;&quot;€&quot;* \(#,##0.000\)_%;&quot;€&quot;* \ .000_)_%"/>
    <numFmt numFmtId="268" formatCode="_._.&quot;₫&quot;* #,##0.000_)_%;_._.&quot;₫&quot;* \(#,##0.000\)_%"/>
    <numFmt numFmtId="269" formatCode="_-* #,##0.00\ &quot;€&quot;_-;\-* #,##0.00\ &quot;€&quot;_-;_-* &quot;-&quot;??\ &quot;€&quot;_-;_-@_-"/>
    <numFmt numFmtId="270" formatCode="_ * #,##0_ ;_ * &quot;\&quot;&quot;\&quot;&quot;\&quot;&quot;\&quot;&quot;\&quot;&quot;\&quot;\-#,##0_ ;_ * &quot;-&quot;_ ;_ @_ "/>
    <numFmt numFmtId="271" formatCode="\$#,##0\ ;\(\$#,##0\)"/>
    <numFmt numFmtId="272" formatCode="_ &quot;\&quot;* #,##0.00_ ;_ &quot;\&quot;* &quot;\&quot;&quot;\&quot;&quot;\&quot;&quot;\&quot;&quot;\&quot;&quot;\&quot;&quot;\&quot;&quot;\&quot;&quot;\&quot;\-#,##0.00_ ;_ &quot;\&quot;* &quot;-&quot;??_ ;_ @_ "/>
    <numFmt numFmtId="273" formatCode="&quot;₫&quot;#,##0\ ;\(&quot;₫&quot;#,##0\)"/>
    <numFmt numFmtId="274" formatCode="&quot;C&quot;#,##0_);\(&quot;C&quot;#,##0\)"/>
    <numFmt numFmtId="275" formatCode="\t0.00%"/>
    <numFmt numFmtId="276" formatCode="* #,##0_);* \(#,##0\);&quot;-&quot;??_);@"/>
    <numFmt numFmtId="277" formatCode="\U\S\$#,##0.00;\(\U\S\$#,##0.00\)"/>
    <numFmt numFmtId="278" formatCode="_(\§\g\ #,##0_);_(\§\g\ \(#,##0\);_(\§\g\ &quot;-&quot;??_);_(@_)"/>
    <numFmt numFmtId="279" formatCode="_(\§\g\ #,##0_);_(\§\g\ \(#,##0\);_(\§\g\ &quot;-&quot;_);_(@_)"/>
    <numFmt numFmtId="280" formatCode="&quot;C&quot;#,##0_);[Red]\(&quot;C&quot;#,##0\)"/>
    <numFmt numFmtId="281" formatCode="\§\g#,##0_);\(\§\g#,##0\)"/>
    <numFmt numFmtId="282" formatCode="_-&quot;VND&quot;* #,##0_-;\-&quot;VND&quot;* #,##0_-;_-&quot;VND&quot;* &quot;-&quot;_-;_-@_-"/>
    <numFmt numFmtId="283" formatCode="_(&quot;Rp&quot;* #,##0.00_);_(&quot;Rp&quot;* \(#,##0.00\);_(&quot;Rp&quot;* &quot;-&quot;??_);_(@_)"/>
    <numFmt numFmtId="284" formatCode="#,##0.00\ &quot;FB&quot;;[Red]\-#,##0.00\ &quot;FB&quot;"/>
    <numFmt numFmtId="285" formatCode="_-* #,##0\ _F_B_-;\-* #,##0\ _F_B_-;_-* &quot;-&quot;\ _F_B_-;_-@_-"/>
    <numFmt numFmtId="286" formatCode="_-[$€]* #,##0.00_-;\-[$€]* #,##0.00_-;_-[$€]* &quot;-&quot;??_-;_-@_-"/>
    <numFmt numFmtId="287" formatCode="_ * #,##0.00_)_d_ ;_ * \(#,##0.00\)_d_ ;_ * &quot;-&quot;??_)_d_ ;_ @_ "/>
    <numFmt numFmtId="288" formatCode="#,##0_);\-#,##0_)"/>
    <numFmt numFmtId="289" formatCode="#,###;\-#,###;&quot;&quot;;_(@_)"/>
    <numFmt numFmtId="290" formatCode="&quot;€&quot;#,##0;\-&quot;€&quot;#,##0"/>
    <numFmt numFmtId="291" formatCode="#,##0\ &quot;₫&quot;_);\(#,##0\ &quot;₫&quot;\)"/>
    <numFmt numFmtId="292" formatCode="#,###"/>
    <numFmt numFmtId="293" formatCode="#,##0_ ;[Red]\-#,##0\ "/>
    <numFmt numFmtId="294" formatCode="#,##0\ &quot;₫&quot;_);[Red]\(#,##0\ &quot;₫&quot;\)"/>
    <numFmt numFmtId="295" formatCode="&quot;₫&quot;###,0&quot;.&quot;00_);[Red]\(&quot;₫&quot;###,0&quot;.&quot;00\)"/>
    <numFmt numFmtId="296" formatCode="&quot;\&quot;#,##0;[Red]\-&quot;\&quot;#,##0"/>
    <numFmt numFmtId="297" formatCode="&quot;\&quot;#,##0.00;\-&quot;\&quot;#,##0.00"/>
    <numFmt numFmtId="298" formatCode="0.00_)"/>
    <numFmt numFmtId="299" formatCode="#,##0.00_);\-#,##0.00_)"/>
    <numFmt numFmtId="300" formatCode="0_)%;\(0\)%"/>
    <numFmt numFmtId="301" formatCode="_._._(* 0_)%;_._.* \(0\)%"/>
    <numFmt numFmtId="302" formatCode="_(0_)%;\(0\)%"/>
    <numFmt numFmtId="303" formatCode="0%_);\(0%\)"/>
    <numFmt numFmtId="304" formatCode="#,##0.000_);\(#,##0.000\)"/>
    <numFmt numFmtId="305" formatCode="_ &quot;\&quot;* #,##0_ ;_ &quot;\&quot;* &quot;\&quot;&quot;\&quot;&quot;\&quot;&quot;\&quot;&quot;\&quot;&quot;\&quot;&quot;\&quot;&quot;\&quot;&quot;\&quot;&quot;\&quot;&quot;\&quot;&quot;\&quot;&quot;\&quot;&quot;\&quot;\-#,##0_ ;_ &quot;\&quot;* &quot;-&quot;_ ;_ @_ "/>
    <numFmt numFmtId="306" formatCode="_(0.0_)%;\(0.0\)%"/>
    <numFmt numFmtId="307" formatCode="_._._(* 0.0_)%;_._.* \(0.0\)%"/>
    <numFmt numFmtId="308" formatCode="_(0.00_)%;\(0.00\)%"/>
    <numFmt numFmtId="309" formatCode="_._._(* 0.00_)%;_._.* \(0.00\)%"/>
    <numFmt numFmtId="310" formatCode="_(0.000_)%;\(0.000\)%"/>
    <numFmt numFmtId="311" formatCode="_._._(* 0.000_)%;_._.* \(0.000\)%"/>
    <numFmt numFmtId="312" formatCode="#"/>
    <numFmt numFmtId="313" formatCode="&quot;¡Ì&quot;#,##0;[Red]\-&quot;¡Ì&quot;#,##0"/>
    <numFmt numFmtId="314" formatCode="#,##0.00\ &quot;F&quot;;[Red]\-#,##0.00\ &quot;F&quot;"/>
    <numFmt numFmtId="315" formatCode="#,##0.00\ \ "/>
    <numFmt numFmtId="316" formatCode="0.00000000000E+00;\?"/>
    <numFmt numFmtId="317" formatCode="_-* ###,0&quot;.&quot;00\ _F_B_-;\-* ###,0&quot;.&quot;00\ _F_B_-;_-* &quot;-&quot;??\ _F_B_-;_-@_-"/>
    <numFmt numFmtId="318" formatCode="_ * #,##0_ ;_ * \-#,##0_ ;_ * &quot;-&quot;??_ ;_ @_ "/>
    <numFmt numFmtId="319" formatCode="0.00000"/>
    <numFmt numFmtId="320" formatCode="_(* #.##0.00_);_(* \(#.##0.00\);_(* &quot;-&quot;??_);_(@_)"/>
    <numFmt numFmtId="321" formatCode="#,##0.00\ \ \ \ "/>
    <numFmt numFmtId="322" formatCode="#,##0\ &quot;F&quot;;[Red]\-#,##0\ &quot;F&quot;"/>
    <numFmt numFmtId="323" formatCode="_ * #.##._ ;_ * \-#.##._ ;_ * &quot;-&quot;??_ ;_ @_ⴆ"/>
    <numFmt numFmtId="324" formatCode="#,##0\ &quot;F&quot;;\-#,##0\ &quot;F&quot;"/>
    <numFmt numFmtId="325" formatCode="&quot;\&quot;#,##0.00;[Red]&quot;\&quot;&quot;\&quot;&quot;\&quot;&quot;\&quot;&quot;\&quot;&quot;\&quot;&quot;\&quot;&quot;\&quot;&quot;\&quot;&quot;\&quot;&quot;\&quot;&quot;\&quot;&quot;\&quot;&quot;\&quot;\-#,##0.00"/>
    <numFmt numFmtId="326" formatCode="_ &quot;\&quot;* #,##0_ ;_ &quot;\&quot;* &quot;\&quot;&quot;\&quot;&quot;\&quot;&quot;\&quot;&quot;\&quot;&quot;\&quot;&quot;\&quot;&quot;\&quot;&quot;\&quot;&quot;\&quot;&quot;\&quot;&quot;\&quot;&quot;\&quot;\-#,##0_ ;_ &quot;\&quot;* &quot;-&quot;_ ;_ @_ "/>
    <numFmt numFmtId="327" formatCode="_-* #,##0\ _F_-;\-* #,##0\ _F_-;_-* &quot;-&quot;??\ _F_-;_-@_-"/>
    <numFmt numFmtId="328" formatCode="_-* ###,0&quot;.&quot;00_-;\-* ###,0&quot;.&quot;00_-;_-* &quot;-&quot;??_-;_-@_-"/>
    <numFmt numFmtId="329" formatCode="_-&quot;₫&quot;* ###,0&quot;.&quot;00_-;\-&quot;₫&quot;* ###,0&quot;.&quot;00_-;_-&quot;₫&quot;* &quot;-&quot;??_-;_-@_-"/>
    <numFmt numFmtId="330" formatCode="#,##0.00\ &quot;F&quot;;\-#,##0.00\ &quot;F&quot;"/>
    <numFmt numFmtId="331" formatCode="&quot;€&quot;#,##0;[Red]\-&quot;€&quot;#,##0"/>
    <numFmt numFmtId="332" formatCode="_-* #,##0\ &quot;DM&quot;_-;\-* #,##0\ &quot;DM&quot;_-;_-* &quot;-&quot;\ &quot;DM&quot;_-;_-@_-"/>
    <numFmt numFmtId="333" formatCode="_-* #,##0.00\ &quot;DM&quot;_-;\-* #,##0.00\ &quot;DM&quot;_-;_-* &quot;-&quot;??\ &quot;DM&quot;_-;_-@_-"/>
    <numFmt numFmtId="334" formatCode="#,##0.0"/>
    <numFmt numFmtId="335" formatCode="d/yyyy"/>
    <numFmt numFmtId="336" formatCode="_-* #,##0\ _€_-;\-* #,##0\ _€_-;_-* &quot;-&quot;??\ _€_-;_-@_-"/>
    <numFmt numFmtId="337" formatCode="0.0"/>
    <numFmt numFmtId="338" formatCode="_-* #,##0.0_-;\-* #,##0.0_-;_-* &quot;-&quot;??_-;_-@_-"/>
    <numFmt numFmtId="339" formatCode="#,##0;[Red]#,##0"/>
  </numFmts>
  <fonts count="327">
    <font>
      <sz val="11"/>
      <color theme="1"/>
      <name val="Calibri"/>
      <family val="2"/>
      <scheme val="minor"/>
    </font>
    <font>
      <sz val="11"/>
      <color theme="1"/>
      <name val="Calibri"/>
      <family val="2"/>
      <scheme val="minor"/>
    </font>
    <font>
      <sz val="12"/>
      <name val=".VnTime"/>
      <family val="2"/>
    </font>
    <font>
      <b/>
      <sz val="13"/>
      <name val="Times New Roman"/>
      <family val="1"/>
    </font>
    <font>
      <sz val="14"/>
      <name val="Times New Roman"/>
      <family val="1"/>
    </font>
    <font>
      <sz val="11"/>
      <name val="Calibri"/>
      <family val="2"/>
      <scheme val="minor"/>
    </font>
    <font>
      <i/>
      <sz val="13"/>
      <name val="Times New Roman"/>
      <family val="1"/>
    </font>
    <font>
      <b/>
      <sz val="14"/>
      <name val="Times New Roman"/>
      <family val="1"/>
    </font>
    <font>
      <sz val="14"/>
      <name val="Times New Roman"/>
      <family val="1"/>
      <charset val="163"/>
    </font>
    <font>
      <sz val="13"/>
      <name val="Times New Roman"/>
      <family val="1"/>
    </font>
    <font>
      <sz val="12"/>
      <name val="VNI-Times"/>
    </font>
    <font>
      <sz val="10"/>
      <color indexed="8"/>
      <name val="MS Sans Serif"/>
      <family val="2"/>
    </font>
    <font>
      <sz val="12"/>
      <name val="돋움체"/>
      <family val="3"/>
      <charset val="129"/>
    </font>
    <font>
      <sz val="12"/>
      <name val="VNtimes new roman"/>
      <family val="2"/>
    </font>
    <font>
      <sz val="9"/>
      <name val="Arial"/>
      <family val="2"/>
    </font>
    <font>
      <sz val="12"/>
      <name val="VNtimes new roman"/>
      <family val="2"/>
    </font>
    <font>
      <sz val="10"/>
      <name val=".VnTime"/>
      <family val="2"/>
    </font>
    <font>
      <sz val="11"/>
      <name val="??"/>
      <family val="3"/>
    </font>
    <font>
      <sz val="10"/>
      <name val="?? ??"/>
      <family val="1"/>
      <charset val="136"/>
    </font>
    <font>
      <sz val="10"/>
      <name val="Arial"/>
      <family val="2"/>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VNI-Times"/>
    </font>
    <font>
      <sz val="10"/>
      <name val="MS Sans Serif"/>
      <family val="2"/>
    </font>
    <font>
      <sz val="10"/>
      <name val="Helv"/>
      <family val="2"/>
    </font>
    <font>
      <sz val="10"/>
      <color indexed="8"/>
      <name val="Arial"/>
      <family val="2"/>
    </font>
    <font>
      <sz val="10"/>
      <color indexed="8"/>
      <name val="Arial"/>
      <family val="2"/>
      <charset val="163"/>
    </font>
    <font>
      <sz val="12"/>
      <name val="VNI-Helve"/>
    </font>
    <font>
      <sz val="11"/>
      <name val="VNI-Aptima"/>
    </font>
    <font>
      <sz val="12"/>
      <name val="???"/>
    </font>
    <font>
      <sz val="11"/>
      <name val="‚l‚r ‚oƒSƒVƒbƒN"/>
      <family val="3"/>
      <charset val="128"/>
    </font>
    <font>
      <sz val="12"/>
      <name val="Arial"/>
      <family val="2"/>
    </font>
    <font>
      <sz val="11"/>
      <name val="–¾’©"/>
      <family val="1"/>
      <charset val="128"/>
    </font>
    <font>
      <sz val="10"/>
      <name val="Times New Roman"/>
      <family val="1"/>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amily val="2"/>
    </font>
    <font>
      <b/>
      <sz val="10"/>
      <name val="Helv"/>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Calibri"/>
      <family val="2"/>
      <scheme val="minor"/>
    </font>
    <font>
      <sz val="13"/>
      <color indexed="8"/>
      <name val="Times New Roman"/>
      <family val="2"/>
    </font>
    <font>
      <sz val="11"/>
      <color indexed="8"/>
      <name val="Calibri"/>
      <family val="2"/>
    </font>
    <font>
      <sz val="14"/>
      <color indexed="8"/>
      <name val="Times New Roman"/>
      <family val="2"/>
      <charset val="163"/>
    </font>
    <font>
      <sz val="11"/>
      <name val="Times New Roman"/>
      <family val="1"/>
    </font>
    <font>
      <u val="singleAccounting"/>
      <sz val="11"/>
      <name val="Times New Roman"/>
      <family val="1"/>
    </font>
    <font>
      <sz val="11"/>
      <color theme="1"/>
      <name val="Calibri"/>
      <family val="2"/>
      <charset val="163"/>
      <scheme val="minor"/>
    </font>
    <font>
      <sz val="12"/>
      <name val="Times New Roman"/>
      <family val="1"/>
    </font>
    <font>
      <sz val="14"/>
      <color theme="1"/>
      <name val="Times New Roman"/>
      <family val="2"/>
      <charset val="163"/>
    </font>
    <font>
      <sz val="11"/>
      <color indexed="8"/>
      <name val="Times New Roman"/>
      <family val="2"/>
    </font>
    <font>
      <sz val="14"/>
      <color indexed="8"/>
      <name val="Times New Roman"/>
      <family val="2"/>
    </font>
    <font>
      <sz val="14"/>
      <color theme="1"/>
      <name val="Times New Roman"/>
      <family val="2"/>
    </font>
    <font>
      <sz val="12"/>
      <name val=".VnArial Narrow"/>
      <family val="2"/>
    </font>
    <font>
      <sz val="11"/>
      <name val="UVnTime"/>
    </font>
    <font>
      <sz val="13"/>
      <name val="Times New Roman"/>
      <family val="1"/>
      <charset val="163"/>
    </font>
    <font>
      <sz val="11"/>
      <color indexed="8"/>
      <name val="Arial"/>
      <family val="2"/>
    </font>
    <font>
      <sz val="12"/>
      <color indexed="8"/>
      <name val="Times New Roman"/>
      <family val="2"/>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sz val="13"/>
      <color theme="1"/>
      <name val="Times New Roman"/>
      <family val="2"/>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sz val="10"/>
      <color indexed="8"/>
      <name val="Arial"/>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8"/>
      <name val="Arial"/>
      <family val="2"/>
      <charset val="163"/>
    </font>
    <font>
      <b/>
      <sz val="11"/>
      <name val="Times New Roman"/>
      <family val="1"/>
    </font>
    <font>
      <sz val="10"/>
      <name val=".VnArialH"/>
      <family val="2"/>
    </font>
    <font>
      <b/>
      <sz val="12"/>
      <name val=".VnBook-AntiquaH"/>
      <family val="2"/>
    </font>
    <font>
      <b/>
      <u/>
      <sz val="13"/>
      <name val="VnTime"/>
    </font>
    <font>
      <b/>
      <sz val="12"/>
      <color indexed="9"/>
      <name val="Tms Rmn"/>
    </font>
    <font>
      <b/>
      <sz val="12"/>
      <name val="Helv"/>
      <family val="2"/>
    </font>
    <font>
      <b/>
      <sz val="12"/>
      <name val="Helv"/>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charset val="163"/>
    </font>
    <font>
      <b/>
      <sz val="18"/>
      <name val="Arial"/>
      <family val="2"/>
    </font>
    <font>
      <b/>
      <sz val="12"/>
      <name val="Arial"/>
      <family val="2"/>
      <charset val="163"/>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amily val="2"/>
    </font>
    <font>
      <b/>
      <sz val="11"/>
      <name val="Helv"/>
    </font>
    <font>
      <sz val="10"/>
      <name val=".VnAvant"/>
      <family val="2"/>
    </font>
    <font>
      <sz val="11"/>
      <color indexed="60"/>
      <name val="Calibri"/>
      <family val="2"/>
      <charset val="163"/>
    </font>
    <font>
      <sz val="7"/>
      <name val="Small Fonts"/>
      <family val="2"/>
    </font>
    <font>
      <b/>
      <sz val="12"/>
      <name val="VN-NTime"/>
    </font>
    <font>
      <b/>
      <i/>
      <sz val="16"/>
      <name val="Helv"/>
    </font>
    <font>
      <b/>
      <i/>
      <sz val="16"/>
      <name val="Helv"/>
      <family val="2"/>
    </font>
    <font>
      <sz val="12"/>
      <name val="바탕체"/>
      <family val="1"/>
      <charset val="129"/>
    </font>
    <font>
      <sz val="11"/>
      <color theme="1"/>
      <name val="Calibri"/>
      <family val="2"/>
    </font>
    <font>
      <sz val="12"/>
      <color theme="1"/>
      <name val="Times New Roman"/>
      <family val="2"/>
    </font>
    <font>
      <sz val="11"/>
      <color theme="1"/>
      <name val="Arial"/>
      <family val="2"/>
    </font>
    <font>
      <sz val="10"/>
      <color indexed="8"/>
      <name val="Times New Roman"/>
      <family val="2"/>
    </font>
    <font>
      <sz val="12"/>
      <color theme="1"/>
      <name val="Times New Roman"/>
      <family val="2"/>
      <charset val="163"/>
    </font>
    <font>
      <sz val="12"/>
      <name val="Times New Roman"/>
      <family val="1"/>
      <charset val="163"/>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sz val="8"/>
      <name val="Tms Rmn"/>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4"/>
      <name val="VNtoronto"/>
      <family val="2"/>
    </font>
    <font>
      <sz val="10"/>
      <name val=".VnArial Narrow"/>
      <family val="2"/>
    </font>
    <font>
      <sz val="10"/>
      <name val="VNtimes new roman"/>
      <family val="2"/>
    </font>
    <font>
      <sz val="10"/>
      <name val="VNtimes new roman"/>
      <family val="1"/>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charset val="136"/>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sz val="14"/>
      <color rgb="FFFF0000"/>
      <name val="Times New Roman"/>
      <family val="1"/>
    </font>
    <font>
      <i/>
      <sz val="12"/>
      <name val="Times New Roman"/>
      <family val="1"/>
    </font>
    <font>
      <b/>
      <sz val="12"/>
      <name val="Times New Roman"/>
      <family val="1"/>
    </font>
    <font>
      <i/>
      <sz val="12"/>
      <color theme="1"/>
      <name val="Times New Roman"/>
      <family val="1"/>
    </font>
    <font>
      <sz val="12"/>
      <color theme="1"/>
      <name val="Times New Roman"/>
      <family val="1"/>
    </font>
    <font>
      <b/>
      <sz val="14"/>
      <color theme="1"/>
      <name val="Times New Roman"/>
      <family val="1"/>
    </font>
    <font>
      <sz val="14"/>
      <color theme="1"/>
      <name val="Times New Roman"/>
      <family val="1"/>
    </font>
    <font>
      <b/>
      <sz val="12"/>
      <color theme="1"/>
      <name val="Times New Roman"/>
      <family val="1"/>
    </font>
    <font>
      <i/>
      <sz val="14"/>
      <color theme="1"/>
      <name val="Times New Roman"/>
      <family val="1"/>
    </font>
    <font>
      <b/>
      <sz val="12"/>
      <color rgb="FFFF0000"/>
      <name val="Times New Roman"/>
      <family val="1"/>
    </font>
    <font>
      <sz val="12"/>
      <color rgb="FFFF0000"/>
      <name val="Times New Roman"/>
      <family val="1"/>
    </font>
    <font>
      <i/>
      <sz val="12"/>
      <color rgb="FFFF0000"/>
      <name val="Times New Roman"/>
      <family val="1"/>
    </font>
    <font>
      <sz val="12"/>
      <color rgb="FF000000"/>
      <name val="Times New Roman"/>
      <family val="1"/>
    </font>
    <font>
      <i/>
      <sz val="12"/>
      <color indexed="8"/>
      <name val="Times New Roman"/>
      <family val="1"/>
    </font>
    <font>
      <b/>
      <i/>
      <sz val="12"/>
      <name val="Times New Roman"/>
      <family val="1"/>
    </font>
    <font>
      <i/>
      <sz val="13"/>
      <color theme="1"/>
      <name val="Times New Roman"/>
      <family val="1"/>
    </font>
    <font>
      <sz val="13"/>
      <color theme="1"/>
      <name val="Times New Roman"/>
      <family val="1"/>
    </font>
    <font>
      <b/>
      <i/>
      <sz val="12"/>
      <color rgb="FFFF0000"/>
      <name val="Times New Roman"/>
      <family val="1"/>
    </font>
    <font>
      <b/>
      <sz val="8"/>
      <color theme="1"/>
      <name val="Times New Roman"/>
      <family val="1"/>
    </font>
    <font>
      <b/>
      <u/>
      <sz val="12"/>
      <name val="Times New Roman"/>
      <family val="1"/>
    </font>
    <font>
      <b/>
      <sz val="8"/>
      <name val="Times New Roman"/>
      <family val="1"/>
    </font>
    <font>
      <i/>
      <sz val="8"/>
      <color theme="1"/>
      <name val="Times New Roman"/>
      <family val="1"/>
    </font>
    <font>
      <b/>
      <i/>
      <sz val="8"/>
      <color theme="1"/>
      <name val="Times New Roman"/>
      <family val="1"/>
    </font>
    <font>
      <sz val="8"/>
      <color theme="1"/>
      <name val="Times New Roman"/>
      <family val="1"/>
    </font>
    <font>
      <i/>
      <sz val="8"/>
      <name val="Times New Roman"/>
      <family val="1"/>
    </font>
    <font>
      <b/>
      <sz val="10"/>
      <color rgb="FFFF0000"/>
      <name val="Times New Roman"/>
      <family val="1"/>
    </font>
    <font>
      <sz val="11"/>
      <color indexed="8"/>
      <name val="Times New Roman"/>
      <family val="1"/>
    </font>
    <font>
      <i/>
      <sz val="11"/>
      <color indexed="8"/>
      <name val="Times New Roman"/>
      <family val="1"/>
    </font>
    <font>
      <b/>
      <i/>
      <sz val="12"/>
      <color indexed="8"/>
      <name val="Times New Roman"/>
      <family val="1"/>
    </font>
    <font>
      <b/>
      <sz val="12"/>
      <color rgb="FF000000"/>
      <name val="Times New Roman"/>
      <family val="2"/>
    </font>
    <font>
      <sz val="12"/>
      <color rgb="FF000000"/>
      <name val="Times New Roman"/>
      <family val="2"/>
    </font>
    <font>
      <i/>
      <sz val="12"/>
      <color rgb="FF000000"/>
      <name val="Times New Roman"/>
      <family val="2"/>
    </font>
    <font>
      <b/>
      <i/>
      <u/>
      <sz val="12"/>
      <name val="Times New Roman"/>
      <family val="1"/>
    </font>
    <font>
      <b/>
      <sz val="14"/>
      <color theme="1" tint="4.9989318521683403E-2"/>
      <name val="Times New Roman"/>
      <family val="1"/>
    </font>
    <font>
      <sz val="14"/>
      <color indexed="8"/>
      <name val="Times New Roman"/>
      <family val="1"/>
    </font>
    <font>
      <sz val="11"/>
      <color theme="1"/>
      <name val="Times New Roman"/>
      <family val="1"/>
    </font>
    <font>
      <b/>
      <sz val="11"/>
      <color theme="1"/>
      <name val="Times New Roman"/>
      <family val="1"/>
    </font>
    <font>
      <i/>
      <sz val="11"/>
      <color theme="1"/>
      <name val="Times New Roman"/>
      <family val="1"/>
    </font>
    <font>
      <b/>
      <sz val="12"/>
      <color rgb="FF000000"/>
      <name val="Times New Roman"/>
      <family val="1"/>
    </font>
    <font>
      <b/>
      <sz val="14"/>
      <color rgb="FF000000"/>
      <name val="Times New Roman"/>
      <family val="1"/>
    </font>
    <font>
      <sz val="14"/>
      <name val="Arial"/>
      <family val="2"/>
    </font>
    <font>
      <b/>
      <sz val="14"/>
      <name val="Arial"/>
      <family val="2"/>
    </font>
    <font>
      <b/>
      <sz val="12"/>
      <color indexed="8"/>
      <name val="Times New Roman"/>
      <family val="1"/>
    </font>
    <font>
      <b/>
      <sz val="16"/>
      <color theme="1"/>
      <name val="Times New Roman"/>
      <family val="1"/>
    </font>
    <font>
      <sz val="14"/>
      <color rgb="FF000000"/>
      <name val="Times New Roman"/>
      <family val="1"/>
    </font>
    <font>
      <b/>
      <sz val="11"/>
      <color rgb="FFFF0000"/>
      <name val="Times New Roman"/>
      <family val="1"/>
    </font>
    <font>
      <sz val="11"/>
      <color rgb="FF000000"/>
      <name val="Times New Roman"/>
      <family val="1"/>
    </font>
    <font>
      <sz val="11"/>
      <color rgb="FFFF0000"/>
      <name val="Times New Roman"/>
      <family val="1"/>
    </font>
    <font>
      <b/>
      <i/>
      <sz val="11"/>
      <color theme="1"/>
      <name val="Times New Roman"/>
      <family val="1"/>
    </font>
    <font>
      <b/>
      <sz val="16"/>
      <color indexed="8"/>
      <name val="Times New Roman"/>
      <family val="1"/>
    </font>
    <font>
      <b/>
      <sz val="13"/>
      <color indexed="8"/>
      <name val="Times New Roman"/>
      <family val="1"/>
    </font>
    <font>
      <sz val="12"/>
      <color rgb="FFFF0000"/>
      <name val="Arial"/>
      <family val="2"/>
    </font>
    <font>
      <b/>
      <sz val="12"/>
      <color rgb="FFFF0000"/>
      <name val="Arial"/>
      <family val="2"/>
      <charset val="163"/>
    </font>
    <font>
      <b/>
      <i/>
      <sz val="12"/>
      <color rgb="FF000000"/>
      <name val="Times New Roman"/>
      <family val="1"/>
    </font>
    <font>
      <b/>
      <sz val="14"/>
      <name val="Cambria"/>
      <family val="1"/>
      <charset val="163"/>
      <scheme val="major"/>
    </font>
    <font>
      <sz val="10"/>
      <name val="Calibri"/>
      <family val="2"/>
    </font>
    <font>
      <sz val="8"/>
      <color indexed="8"/>
      <name val="Arial"/>
      <family val="2"/>
    </font>
    <font>
      <sz val="8"/>
      <name val="Calibri"/>
      <family val="2"/>
      <scheme val="minor"/>
    </font>
    <font>
      <sz val="16"/>
      <color rgb="FFFF0000"/>
      <name val="Times New Roman"/>
      <family val="1"/>
    </font>
    <font>
      <b/>
      <sz val="16"/>
      <color rgb="FFFF0000"/>
      <name val="Times New Roman"/>
      <family val="1"/>
    </font>
    <font>
      <i/>
      <sz val="12"/>
      <color rgb="FFFF0000"/>
      <name val=".VnTime"/>
      <family val="2"/>
    </font>
    <font>
      <b/>
      <i/>
      <sz val="14"/>
      <color theme="1"/>
      <name val="Times New Roman"/>
      <family val="1"/>
    </font>
    <font>
      <i/>
      <sz val="14"/>
      <color indexed="8"/>
      <name val="Times New Roman"/>
      <family val="1"/>
    </font>
    <font>
      <b/>
      <sz val="13"/>
      <color theme="1"/>
      <name val="Times New Roman"/>
      <family val="1"/>
    </font>
    <font>
      <b/>
      <i/>
      <sz val="13"/>
      <color theme="1"/>
      <name val="Times New Roman"/>
      <family val="1"/>
    </font>
    <font>
      <b/>
      <i/>
      <sz val="13"/>
      <color rgb="FFFF0000"/>
      <name val="Times New Roman"/>
      <family val="1"/>
    </font>
    <font>
      <i/>
      <sz val="13"/>
      <color rgb="FFFF0000"/>
      <name val="Times New Roman"/>
      <family val="1"/>
    </font>
    <font>
      <b/>
      <i/>
      <sz val="13"/>
      <name val="Times New Roman"/>
      <family val="1"/>
    </font>
    <font>
      <b/>
      <sz val="13"/>
      <color rgb="FFFF0000"/>
      <name val="Times New Roman"/>
      <family val="1"/>
    </font>
    <font>
      <sz val="13"/>
      <color indexed="10"/>
      <name val="Times New Roman"/>
      <family val="1"/>
    </font>
    <font>
      <sz val="12"/>
      <name val="Cambria"/>
      <family val="1"/>
      <charset val="163"/>
      <scheme val="major"/>
    </font>
    <font>
      <b/>
      <sz val="12"/>
      <name val="Cambria"/>
      <family val="1"/>
      <charset val="163"/>
      <scheme val="major"/>
    </font>
    <font>
      <i/>
      <sz val="12"/>
      <name val="Cambria"/>
      <family val="1"/>
      <charset val="163"/>
      <scheme val="major"/>
    </font>
    <font>
      <b/>
      <i/>
      <sz val="12"/>
      <name val="Cambria"/>
      <family val="1"/>
      <charset val="163"/>
      <scheme val="major"/>
    </font>
    <font>
      <sz val="10"/>
      <name val="Cambria"/>
      <family val="1"/>
      <charset val="163"/>
      <scheme val="major"/>
    </font>
    <font>
      <sz val="12"/>
      <color rgb="FFFF0000"/>
      <name val="Cambria"/>
      <family val="1"/>
      <charset val="163"/>
      <scheme val="major"/>
    </font>
    <font>
      <b/>
      <sz val="12"/>
      <color rgb="FFFF0000"/>
      <name val="Cambria"/>
      <family val="1"/>
      <charset val="163"/>
      <scheme val="major"/>
    </font>
    <font>
      <b/>
      <sz val="13"/>
      <name val="Times New Roman"/>
      <family val="1"/>
      <charset val="163"/>
    </font>
    <font>
      <sz val="11"/>
      <name val="Times New Roman"/>
      <family val="1"/>
      <charset val="163"/>
    </font>
    <font>
      <i/>
      <sz val="14"/>
      <name val="Times New Roman"/>
      <family val="1"/>
      <charset val="163"/>
    </font>
    <font>
      <i/>
      <sz val="13"/>
      <name val="Times New Roman"/>
      <family val="1"/>
      <charset val="163"/>
    </font>
    <font>
      <b/>
      <sz val="16"/>
      <name val="Times New Roman"/>
      <family val="1"/>
      <charset val="163"/>
    </font>
    <font>
      <b/>
      <sz val="14"/>
      <name val="Times New Roman"/>
      <family val="1"/>
      <charset val="163"/>
    </font>
    <font>
      <b/>
      <sz val="11"/>
      <name val="Times New Roman"/>
      <family val="1"/>
      <charset val="163"/>
    </font>
    <font>
      <b/>
      <sz val="11"/>
      <color rgb="FFFF0000"/>
      <name val="Times New Roman"/>
      <family val="1"/>
      <charset val="163"/>
    </font>
    <font>
      <b/>
      <i/>
      <sz val="12"/>
      <name val="Times New Roman"/>
      <family val="1"/>
      <charset val="163"/>
    </font>
    <font>
      <i/>
      <sz val="12"/>
      <color rgb="FF000000"/>
      <name val="Times New Roman"/>
      <family val="1"/>
    </font>
    <font>
      <i/>
      <sz val="11"/>
      <name val="Times New Roman"/>
      <family val="1"/>
    </font>
    <font>
      <b/>
      <i/>
      <sz val="11"/>
      <color rgb="FFFF0000"/>
      <name val="Times New Roman"/>
      <family val="1"/>
    </font>
  </fonts>
  <fills count="56">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theme="2"/>
        <bgColor indexed="64"/>
      </patternFill>
    </fill>
  </fills>
  <borders count="7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right/>
      <top/>
      <bottom style="hair">
        <color auto="1"/>
      </bottom>
      <diagonal/>
    </border>
    <border>
      <left/>
      <right/>
      <top style="double">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rgb="FF000000"/>
      </bottom>
      <diagonal/>
    </border>
  </borders>
  <cellStyleXfs count="4643">
    <xf numFmtId="0" fontId="0" fillId="0" borderId="0"/>
    <xf numFmtId="166" fontId="1" fillId="0" borderId="0" applyFont="0" applyFill="0" applyBorder="0" applyAlignment="0" applyProtection="0"/>
    <xf numFmtId="0" fontId="9" fillId="0" borderId="0"/>
    <xf numFmtId="171" fontId="10"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Protection="0"/>
    <xf numFmtId="172" fontId="10" fillId="0" borderId="0" applyFont="0" applyFill="0" applyBorder="0" applyAlignment="0" applyProtection="0"/>
    <xf numFmtId="172" fontId="10" fillId="0" borderId="0" applyFont="0" applyFill="0" applyBorder="0" applyAlignment="0" applyProtection="0"/>
    <xf numFmtId="0" fontId="11" fillId="0" borderId="0"/>
    <xf numFmtId="0" fontId="11" fillId="0" borderId="0"/>
    <xf numFmtId="3" fontId="12" fillId="0" borderId="2"/>
    <xf numFmtId="3" fontId="12" fillId="0" borderId="2"/>
    <xf numFmtId="3" fontId="12" fillId="0" borderId="2"/>
    <xf numFmtId="3" fontId="12" fillId="0" borderId="2"/>
    <xf numFmtId="173" fontId="13" fillId="0" borderId="6" applyFont="0" applyBorder="0"/>
    <xf numFmtId="173" fontId="14" fillId="0" borderId="0" applyProtection="0"/>
    <xf numFmtId="173" fontId="15" fillId="0" borderId="6" applyFont="0" applyBorder="0"/>
    <xf numFmtId="0" fontId="16" fillId="0" borderId="0"/>
    <xf numFmtId="174" fontId="17" fillId="0" borderId="0" applyFont="0" applyFill="0" applyBorder="0" applyAlignment="0" applyProtection="0"/>
    <xf numFmtId="0" fontId="18" fillId="0" borderId="0" applyFont="0" applyFill="0" applyBorder="0" applyAlignment="0" applyProtection="0"/>
    <xf numFmtId="175" fontId="17" fillId="0" borderId="0" applyFont="0" applyFill="0" applyBorder="0" applyAlignment="0" applyProtection="0"/>
    <xf numFmtId="176" fontId="17" fillId="0" borderId="0" applyFont="0" applyFill="0" applyBorder="0" applyAlignment="0" applyProtection="0"/>
    <xf numFmtId="177" fontId="19" fillId="0" borderId="0" applyFont="0" applyFill="0" applyBorder="0" applyAlignment="0" applyProtection="0"/>
    <xf numFmtId="178" fontId="17" fillId="0" borderId="0" applyFont="0" applyFill="0" applyBorder="0" applyAlignment="0" applyProtection="0"/>
    <xf numFmtId="178" fontId="17" fillId="0" borderId="0" applyFont="0" applyFill="0" applyBorder="0" applyAlignment="0" applyProtection="0"/>
    <xf numFmtId="178" fontId="17" fillId="0" borderId="0" applyFont="0" applyFill="0" applyBorder="0" applyAlignment="0" applyProtection="0"/>
    <xf numFmtId="178" fontId="17" fillId="0" borderId="0" applyFont="0" applyFill="0" applyBorder="0" applyAlignment="0" applyProtection="0"/>
    <xf numFmtId="178" fontId="17" fillId="0" borderId="0" applyFont="0" applyFill="0" applyBorder="0" applyAlignment="0" applyProtection="0"/>
    <xf numFmtId="178" fontId="17" fillId="0" borderId="0" applyFont="0" applyFill="0" applyBorder="0" applyAlignment="0" applyProtection="0"/>
    <xf numFmtId="179" fontId="19" fillId="0" borderId="0" applyFont="0" applyFill="0" applyBorder="0" applyAlignment="0" applyProtection="0"/>
    <xf numFmtId="179" fontId="19"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Font="0" applyFill="0" applyBorder="0" applyAlignment="0" applyProtection="0"/>
    <xf numFmtId="0" fontId="21" fillId="0" borderId="7"/>
    <xf numFmtId="180" fontId="16" fillId="0" borderId="0" applyFon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xf numFmtId="6" fontId="23" fillId="0" borderId="0" applyFont="0" applyFill="0" applyBorder="0" applyAlignment="0" applyProtection="0"/>
    <xf numFmtId="0" fontId="24"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Protection="0"/>
    <xf numFmtId="0" fontId="25" fillId="0" borderId="0"/>
    <xf numFmtId="0" fontId="19" fillId="0" borderId="0" applyProtection="0"/>
    <xf numFmtId="0" fontId="26"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Protection="0"/>
    <xf numFmtId="0" fontId="27" fillId="0" borderId="0" applyNumberFormat="0" applyFill="0" applyBorder="0" applyProtection="0">
      <alignment vertical="center"/>
    </xf>
    <xf numFmtId="165" fontId="2" fillId="0" borderId="0" applyFont="0" applyFill="0" applyBorder="0" applyAlignment="0" applyProtection="0"/>
    <xf numFmtId="181" fontId="28" fillId="0" borderId="0" applyFont="0" applyFill="0" applyBorder="0" applyAlignment="0" applyProtection="0"/>
    <xf numFmtId="182" fontId="10" fillId="0" borderId="0" applyFont="0" applyFill="0" applyBorder="0" applyAlignment="0" applyProtection="0"/>
    <xf numFmtId="42"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3" fontId="28" fillId="0" borderId="0" applyFont="0" applyFill="0" applyBorder="0" applyAlignment="0" applyProtection="0"/>
    <xf numFmtId="183" fontId="28" fillId="0" borderId="0" applyFont="0" applyFill="0" applyBorder="0" applyAlignment="0" applyProtection="0"/>
    <xf numFmtId="0" fontId="29" fillId="0" borderId="0"/>
    <xf numFmtId="0" fontId="29" fillId="0" borderId="0"/>
    <xf numFmtId="0" fontId="16" fillId="0" borderId="0" applyNumberFormat="0" applyFill="0" applyBorder="0" applyAlignment="0" applyProtection="0"/>
    <xf numFmtId="0" fontId="16" fillId="0" borderId="0" applyNumberFormat="0" applyFill="0" applyBorder="0" applyAlignment="0" applyProtection="0"/>
    <xf numFmtId="184" fontId="2"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42" fontId="28" fillId="0" borderId="0" applyFont="0" applyFill="0" applyBorder="0" applyAlignment="0" applyProtection="0"/>
    <xf numFmtId="181" fontId="28" fillId="0" borderId="0" applyFont="0" applyFill="0" applyBorder="0" applyAlignment="0" applyProtection="0"/>
    <xf numFmtId="0" fontId="30" fillId="0" borderId="0"/>
    <xf numFmtId="42" fontId="28" fillId="0" borderId="0" applyFont="0" applyFill="0" applyBorder="0" applyAlignment="0" applyProtection="0"/>
    <xf numFmtId="0" fontId="31" fillId="0" borderId="0">
      <alignment vertical="top"/>
    </xf>
    <xf numFmtId="0" fontId="32" fillId="0" borderId="0">
      <alignment vertical="top"/>
    </xf>
    <xf numFmtId="0" fontId="32" fillId="0" borderId="0">
      <alignment vertical="top"/>
    </xf>
    <xf numFmtId="0" fontId="16" fillId="0" borderId="0" applyNumberFormat="0" applyFill="0" applyBorder="0" applyAlignment="0" applyProtection="0"/>
    <xf numFmtId="185" fontId="10" fillId="0" borderId="0" applyFont="0" applyFill="0" applyBorder="0" applyAlignment="0" applyProtection="0"/>
    <xf numFmtId="0" fontId="16" fillId="0" borderId="0" applyNumberFormat="0" applyFill="0" applyBorder="0" applyAlignment="0" applyProtection="0"/>
    <xf numFmtId="42"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28" fillId="0" borderId="0" applyFont="0" applyFill="0" applyBorder="0" applyAlignment="0" applyProtection="0"/>
    <xf numFmtId="0" fontId="30" fillId="0" borderId="0"/>
    <xf numFmtId="181" fontId="28" fillId="0" borderId="0" applyFont="0" applyFill="0" applyBorder="0" applyAlignment="0" applyProtection="0"/>
    <xf numFmtId="0" fontId="3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42" fontId="28" fillId="0" borderId="0" applyFont="0" applyFill="0" applyBorder="0" applyAlignment="0" applyProtection="0"/>
    <xf numFmtId="0" fontId="31" fillId="0" borderId="0">
      <alignment vertical="top"/>
    </xf>
    <xf numFmtId="0" fontId="31" fillId="0" borderId="0">
      <alignment vertical="top"/>
    </xf>
    <xf numFmtId="0" fontId="31" fillId="0" borderId="0">
      <alignment vertical="top"/>
    </xf>
    <xf numFmtId="42"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42" fontId="28" fillId="0" borderId="0" applyFont="0" applyFill="0" applyBorder="0" applyAlignment="0" applyProtection="0"/>
    <xf numFmtId="0" fontId="3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0" fontId="30" fillId="0" borderId="0"/>
    <xf numFmtId="0" fontId="30" fillId="0" borderId="0"/>
    <xf numFmtId="186"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28" fillId="0" borderId="0" applyFont="0" applyFill="0" applyBorder="0" applyAlignment="0" applyProtection="0"/>
    <xf numFmtId="0" fontId="30" fillId="0" borderId="0"/>
    <xf numFmtId="0" fontId="30" fillId="0" borderId="0"/>
    <xf numFmtId="181" fontId="28" fillId="0" borderId="0" applyFont="0" applyFill="0" applyBorder="0" applyAlignment="0" applyProtection="0"/>
    <xf numFmtId="0" fontId="30" fillId="0" borderId="0"/>
    <xf numFmtId="0" fontId="30" fillId="0" borderId="0"/>
    <xf numFmtId="0" fontId="30" fillId="0" borderId="0"/>
    <xf numFmtId="182" fontId="10" fillId="0" borderId="0" applyFont="0" applyFill="0" applyBorder="0" applyAlignment="0" applyProtection="0"/>
    <xf numFmtId="42"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71" fontId="10" fillId="0" borderId="0" applyFont="0" applyFill="0" applyBorder="0" applyAlignment="0" applyProtection="0"/>
    <xf numFmtId="166" fontId="10" fillId="0" borderId="0" applyFont="0" applyFill="0" applyBorder="0" applyAlignment="0" applyProtection="0"/>
    <xf numFmtId="187"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7"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3" fontId="28" fillId="0" borderId="0" applyFont="0" applyFill="0" applyBorder="0" applyAlignment="0" applyProtection="0"/>
    <xf numFmtId="194"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65" fontId="10" fillId="0" borderId="0" applyFont="0" applyFill="0" applyBorder="0" applyAlignment="0" applyProtection="0"/>
    <xf numFmtId="42"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5" fontId="10"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10" fillId="0" borderId="0" applyFont="0" applyFill="0" applyBorder="0" applyAlignment="0" applyProtection="0"/>
    <xf numFmtId="196" fontId="33" fillId="0" borderId="0" applyFont="0" applyFill="0" applyBorder="0" applyAlignment="0" applyProtection="0"/>
    <xf numFmtId="197"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28" fillId="0" borderId="0" applyFont="0" applyFill="0" applyBorder="0" applyAlignment="0" applyProtection="0"/>
    <xf numFmtId="198"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87"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7"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3" fontId="28" fillId="0" borderId="0" applyFont="0" applyFill="0" applyBorder="0" applyAlignment="0" applyProtection="0"/>
    <xf numFmtId="194" fontId="28" fillId="0" borderId="0" applyFont="0" applyFill="0" applyBorder="0" applyAlignment="0" applyProtection="0"/>
    <xf numFmtId="166" fontId="10"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84" fontId="28" fillId="0" borderId="0" applyFont="0" applyFill="0" applyBorder="0" applyAlignment="0" applyProtection="0"/>
    <xf numFmtId="199"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1"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200"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84" fontId="28" fillId="0" borderId="0" applyFont="0" applyFill="0" applyBorder="0" applyAlignment="0" applyProtection="0"/>
    <xf numFmtId="184" fontId="10"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5" fontId="28" fillId="0" borderId="0" applyFont="0" applyFill="0" applyBorder="0" applyAlignment="0" applyProtection="0"/>
    <xf numFmtId="206"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5" fontId="10"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10" fillId="0" borderId="0" applyFont="0" applyFill="0" applyBorder="0" applyAlignment="0" applyProtection="0"/>
    <xf numFmtId="196" fontId="33" fillId="0" borderId="0" applyFont="0" applyFill="0" applyBorder="0" applyAlignment="0" applyProtection="0"/>
    <xf numFmtId="197"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28" fillId="0" borderId="0" applyFont="0" applyFill="0" applyBorder="0" applyAlignment="0" applyProtection="0"/>
    <xf numFmtId="198" fontId="28" fillId="0" borderId="0" applyFont="0" applyFill="0" applyBorder="0" applyAlignment="0" applyProtection="0"/>
    <xf numFmtId="165" fontId="10"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166" fontId="10" fillId="0" borderId="0" applyFont="0" applyFill="0" applyBorder="0" applyAlignment="0" applyProtection="0"/>
    <xf numFmtId="184" fontId="28" fillId="0" borderId="0" applyFont="0" applyFill="0" applyBorder="0" applyAlignment="0" applyProtection="0"/>
    <xf numFmtId="199"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1"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200"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84" fontId="28" fillId="0" borderId="0" applyFont="0" applyFill="0" applyBorder="0" applyAlignment="0" applyProtection="0"/>
    <xf numFmtId="184" fontId="10"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5" fontId="28" fillId="0" borderId="0" applyFont="0" applyFill="0" applyBorder="0" applyAlignment="0" applyProtection="0"/>
    <xf numFmtId="206"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187"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7"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3" fontId="28" fillId="0" borderId="0" applyFont="0" applyFill="0" applyBorder="0" applyAlignment="0" applyProtection="0"/>
    <xf numFmtId="194"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65" fontId="10"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71" fontId="10" fillId="0" borderId="0" applyFont="0" applyFill="0" applyBorder="0" applyAlignment="0" applyProtection="0"/>
    <xf numFmtId="42" fontId="28" fillId="0" borderId="0" applyFont="0" applyFill="0" applyBorder="0" applyAlignment="0" applyProtection="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86" fontId="28" fillId="0" borderId="0" applyFont="0" applyFill="0" applyBorder="0" applyAlignment="0" applyProtection="0"/>
    <xf numFmtId="18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10" fillId="0" borderId="0" applyFont="0" applyFill="0" applyBorder="0" applyAlignment="0" applyProtection="0"/>
    <xf numFmtId="196" fontId="33" fillId="0" borderId="0" applyFont="0" applyFill="0" applyBorder="0" applyAlignment="0" applyProtection="0"/>
    <xf numFmtId="197"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28" fillId="0" borderId="0" applyFont="0" applyFill="0" applyBorder="0" applyAlignment="0" applyProtection="0"/>
    <xf numFmtId="0" fontId="3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0" fontId="34" fillId="0" borderId="0"/>
    <xf numFmtId="0" fontId="30" fillId="0" borderId="0"/>
    <xf numFmtId="183"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0" fontId="30" fillId="0" borderId="0"/>
    <xf numFmtId="198"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65" fontId="10" fillId="0" borderId="0" applyFont="0" applyFill="0" applyBorder="0" applyAlignment="0" applyProtection="0"/>
    <xf numFmtId="184" fontId="28" fillId="0" borderId="0" applyFont="0" applyFill="0" applyBorder="0" applyAlignment="0" applyProtection="0"/>
    <xf numFmtId="199"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1" fontId="28" fillId="0" borderId="0" applyFont="0" applyFill="0" applyBorder="0" applyAlignment="0" applyProtection="0"/>
    <xf numFmtId="41" fontId="28" fillId="0" borderId="0" applyFont="0" applyFill="0" applyBorder="0" applyAlignment="0" applyProtection="0"/>
    <xf numFmtId="202"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200"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84" fontId="28" fillId="0" borderId="0" applyFont="0" applyFill="0" applyBorder="0" applyAlignment="0" applyProtection="0"/>
    <xf numFmtId="184" fontId="10"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205" fontId="28" fillId="0" borderId="0" applyFont="0" applyFill="0" applyBorder="0" applyAlignment="0" applyProtection="0"/>
    <xf numFmtId="206"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2" fontId="28" fillId="0" borderId="0" applyFont="0" applyFill="0" applyBorder="0" applyAlignment="0" applyProtection="0"/>
    <xf numFmtId="184" fontId="28" fillId="0" borderId="0" applyFont="0" applyFill="0" applyBorder="0" applyAlignment="0" applyProtection="0"/>
    <xf numFmtId="187" fontId="28" fillId="0" borderId="0" applyFont="0" applyFill="0" applyBorder="0" applyAlignment="0" applyProtection="0"/>
    <xf numFmtId="188"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9"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43" fontId="28" fillId="0" borderId="0" applyFont="0" applyFill="0" applyBorder="0" applyAlignment="0" applyProtection="0"/>
    <xf numFmtId="191"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8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xf numFmtId="187" fontId="28" fillId="0" borderId="0" applyFont="0" applyFill="0" applyBorder="0" applyAlignment="0" applyProtection="0"/>
    <xf numFmtId="0"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92"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187" fontId="28" fillId="0" borderId="0" applyFont="0" applyFill="0" applyBorder="0" applyAlignment="0" applyProtection="0"/>
    <xf numFmtId="43"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87"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2" fontId="28" fillId="0" borderId="0" applyFont="0" applyFill="0" applyBorder="0" applyAlignment="0" applyProtection="0"/>
    <xf numFmtId="190" fontId="28" fillId="0" borderId="0" applyFont="0" applyFill="0" applyBorder="0" applyAlignment="0" applyProtection="0"/>
    <xf numFmtId="166"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0" fontId="28" fillId="0" borderId="0" applyFont="0" applyFill="0" applyBorder="0" applyAlignment="0" applyProtection="0"/>
    <xf numFmtId="187" fontId="28" fillId="0" borderId="0" applyFont="0" applyFill="0" applyBorder="0" applyAlignment="0" applyProtection="0"/>
    <xf numFmtId="193" fontId="28" fillId="0" borderId="0" applyFont="0" applyFill="0" applyBorder="0" applyAlignment="0" applyProtection="0"/>
    <xf numFmtId="194" fontId="28" fillId="0" borderId="0" applyFont="0" applyFill="0" applyBorder="0" applyAlignment="0" applyProtection="0"/>
    <xf numFmtId="192"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91" fontId="28" fillId="0" borderId="0" applyFont="0" applyFill="0" applyBorder="0" applyAlignment="0" applyProtection="0"/>
    <xf numFmtId="187" fontId="28"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82" fontId="10" fillId="0" borderId="0" applyFont="0" applyFill="0" applyBorder="0" applyAlignment="0" applyProtection="0"/>
    <xf numFmtId="171" fontId="10" fillId="0" borderId="0" applyFont="0" applyFill="0" applyBorder="0" applyAlignment="0" applyProtection="0"/>
    <xf numFmtId="166" fontId="10" fillId="0" borderId="0" applyFont="0" applyFill="0" applyBorder="0" applyAlignment="0" applyProtection="0"/>
    <xf numFmtId="0" fontId="30" fillId="0" borderId="0"/>
    <xf numFmtId="186" fontId="28" fillId="0" borderId="0" applyFont="0" applyFill="0" applyBorder="0" applyAlignment="0" applyProtection="0"/>
    <xf numFmtId="42"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2" fontId="28" fillId="0" borderId="0" applyFont="0" applyFill="0" applyBorder="0" applyAlignment="0" applyProtection="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19" fillId="0" borderId="0"/>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1" fillId="0" borderId="0">
      <alignment vertical="top"/>
    </xf>
    <xf numFmtId="0" fontId="31" fillId="0" borderId="0">
      <alignment vertical="top"/>
    </xf>
    <xf numFmtId="0" fontId="31" fillId="0" borderId="0">
      <alignment vertical="top"/>
    </xf>
    <xf numFmtId="0" fontId="32" fillId="0" borderId="0">
      <alignment vertical="top"/>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1" fontId="14" fillId="0" borderId="0" applyProtection="0"/>
    <xf numFmtId="182" fontId="14" fillId="0" borderId="0" applyProtection="0"/>
    <xf numFmtId="182" fontId="14" fillId="0" borderId="0" applyProtection="0"/>
    <xf numFmtId="0" fontId="11" fillId="0" borderId="0" applyProtection="0"/>
    <xf numFmtId="171" fontId="14" fillId="0" borderId="0" applyProtection="0"/>
    <xf numFmtId="182" fontId="14" fillId="0" borderId="0" applyProtection="0"/>
    <xf numFmtId="182" fontId="14" fillId="0" borderId="0" applyProtection="0"/>
    <xf numFmtId="0" fontId="11" fillId="0" borderId="0" applyProtection="0"/>
    <xf numFmtId="186" fontId="2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0" fillId="0" borderId="0"/>
    <xf numFmtId="181" fontId="28" fillId="0" borderId="0" applyFont="0" applyFill="0" applyBorder="0" applyAlignment="0" applyProtection="0"/>
    <xf numFmtId="0" fontId="30" fillId="0" borderId="0"/>
    <xf numFmtId="42" fontId="28" fillId="0" borderId="0" applyFont="0" applyFill="0" applyBorder="0" applyAlignment="0" applyProtection="0"/>
    <xf numFmtId="207" fontId="35" fillId="0" borderId="0" applyFont="0" applyFill="0" applyBorder="0" applyAlignment="0" applyProtection="0"/>
    <xf numFmtId="208" fontId="36" fillId="0" borderId="0" applyFont="0" applyFill="0" applyBorder="0" applyAlignment="0" applyProtection="0"/>
    <xf numFmtId="209" fontId="36" fillId="0" borderId="0" applyFont="0" applyFill="0" applyBorder="0" applyAlignment="0" applyProtection="0"/>
    <xf numFmtId="0" fontId="37" fillId="0" borderId="0"/>
    <xf numFmtId="0" fontId="38" fillId="0" borderId="0"/>
    <xf numFmtId="0" fontId="38" fillId="0" borderId="0"/>
    <xf numFmtId="0" fontId="38" fillId="0" borderId="0"/>
    <xf numFmtId="0" fontId="39" fillId="0" borderId="0"/>
    <xf numFmtId="1" fontId="40" fillId="0" borderId="2" applyBorder="0" applyAlignment="0">
      <alignment horizontal="center"/>
    </xf>
    <xf numFmtId="1" fontId="40" fillId="0" borderId="2" applyBorder="0" applyAlignment="0">
      <alignment horizontal="center"/>
    </xf>
    <xf numFmtId="1" fontId="40" fillId="0" borderId="2" applyBorder="0" applyAlignment="0">
      <alignment horizontal="center"/>
    </xf>
    <xf numFmtId="1" fontId="40" fillId="0" borderId="2" applyBorder="0" applyAlignment="0">
      <alignment horizontal="center"/>
    </xf>
    <xf numFmtId="1" fontId="40" fillId="0" borderId="2" applyBorder="0" applyAlignment="0">
      <alignment horizontal="center"/>
    </xf>
    <xf numFmtId="0" fontId="41" fillId="0" borderId="0"/>
    <xf numFmtId="0" fontId="41" fillId="0" borderId="0"/>
    <xf numFmtId="0" fontId="19" fillId="0" borderId="0"/>
    <xf numFmtId="0" fontId="42" fillId="0" borderId="0"/>
    <xf numFmtId="0" fontId="41" fillId="0" borderId="0" applyProtection="0"/>
    <xf numFmtId="3" fontId="12" fillId="0" borderId="2"/>
    <xf numFmtId="3" fontId="12" fillId="0" borderId="2"/>
    <xf numFmtId="3" fontId="12" fillId="0" borderId="2"/>
    <xf numFmtId="3" fontId="12" fillId="0" borderId="2"/>
    <xf numFmtId="3" fontId="12" fillId="0" borderId="2"/>
    <xf numFmtId="3" fontId="12" fillId="0" borderId="2"/>
    <xf numFmtId="3" fontId="12" fillId="0" borderId="2"/>
    <xf numFmtId="3" fontId="12" fillId="0" borderId="2"/>
    <xf numFmtId="207" fontId="35" fillId="0" borderId="0" applyFont="0" applyFill="0" applyBorder="0" applyAlignment="0" applyProtection="0"/>
    <xf numFmtId="0" fontId="43" fillId="4" borderId="0"/>
    <xf numFmtId="0" fontId="43" fillId="4" borderId="0"/>
    <xf numFmtId="207" fontId="35" fillId="0" borderId="0" applyFont="0" applyFill="0" applyBorder="0" applyAlignment="0" applyProtection="0"/>
    <xf numFmtId="207" fontId="35" fillId="0" borderId="0" applyFont="0" applyFill="0" applyBorder="0" applyAlignment="0" applyProtection="0"/>
    <xf numFmtId="207" fontId="35" fillId="0" borderId="0" applyFont="0" applyFill="0" applyBorder="0" applyAlignment="0" applyProtection="0"/>
    <xf numFmtId="0" fontId="43" fillId="4" borderId="0"/>
    <xf numFmtId="207" fontId="35" fillId="0" borderId="0" applyFont="0" applyFill="0" applyBorder="0" applyAlignment="0" applyProtection="0"/>
    <xf numFmtId="0" fontId="43"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207" fontId="35" fillId="0" borderId="0" applyFont="0" applyFill="0" applyBorder="0" applyAlignment="0" applyProtection="0"/>
    <xf numFmtId="0" fontId="43"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3" fillId="4" borderId="0"/>
    <xf numFmtId="0" fontId="43" fillId="4" borderId="0"/>
    <xf numFmtId="0" fontId="45" fillId="0" borderId="0" applyFont="0" applyFill="0" applyBorder="0" applyAlignment="0">
      <alignment horizontal="left"/>
    </xf>
    <xf numFmtId="0" fontId="43" fillId="4" borderId="0"/>
    <xf numFmtId="0" fontId="45" fillId="0" borderId="0" applyFont="0" applyFill="0" applyBorder="0" applyAlignment="0">
      <alignment horizontal="left"/>
    </xf>
    <xf numFmtId="0" fontId="44" fillId="4" borderId="0"/>
    <xf numFmtId="0" fontId="44" fillId="4" borderId="0"/>
    <xf numFmtId="0" fontId="44" fillId="4" borderId="0"/>
    <xf numFmtId="0" fontId="44" fillId="4" borderId="0"/>
    <xf numFmtId="0" fontId="44" fillId="4" borderId="0"/>
    <xf numFmtId="0" fontId="44" fillId="4" borderId="0"/>
    <xf numFmtId="207" fontId="35" fillId="0" borderId="0" applyFont="0" applyFill="0" applyBorder="0" applyAlignment="0" applyProtection="0"/>
    <xf numFmtId="0" fontId="43" fillId="4" borderId="0"/>
    <xf numFmtId="0" fontId="43" fillId="4" borderId="0"/>
    <xf numFmtId="0" fontId="43" fillId="4" borderId="0"/>
    <xf numFmtId="0" fontId="46" fillId="0" borderId="2" applyNumberFormat="0" applyFont="0" applyBorder="0">
      <alignment horizontal="left" indent="2"/>
    </xf>
    <xf numFmtId="0" fontId="46" fillId="0" borderId="2" applyNumberFormat="0" applyFont="0" applyBorder="0">
      <alignment horizontal="left" indent="2"/>
    </xf>
    <xf numFmtId="0" fontId="46" fillId="0" borderId="2" applyNumberFormat="0" applyFont="0" applyBorder="0">
      <alignment horizontal="left" indent="2"/>
    </xf>
    <xf numFmtId="0" fontId="46" fillId="0" borderId="2" applyNumberFormat="0" applyFont="0" applyBorder="0">
      <alignment horizontal="left" indent="2"/>
    </xf>
    <xf numFmtId="0" fontId="45" fillId="0" borderId="0" applyFont="0" applyFill="0" applyBorder="0" applyAlignment="0">
      <alignment horizontal="left"/>
    </xf>
    <xf numFmtId="0" fontId="45" fillId="0" borderId="0" applyFont="0" applyFill="0" applyBorder="0" applyAlignment="0">
      <alignment horizontal="left"/>
    </xf>
    <xf numFmtId="0" fontId="47" fillId="0" borderId="0"/>
    <xf numFmtId="0" fontId="48" fillId="5" borderId="8" applyFont="0" applyFill="0" applyAlignment="0">
      <alignment vertical="center" wrapText="1"/>
    </xf>
    <xf numFmtId="9" fontId="49" fillId="0" borderId="0" applyBorder="0" applyAlignment="0" applyProtection="0"/>
    <xf numFmtId="0" fontId="50" fillId="4" borderId="0"/>
    <xf numFmtId="0" fontId="50"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50" fillId="4" borderId="0"/>
    <xf numFmtId="0" fontId="50" fillId="4" borderId="0"/>
    <xf numFmtId="0" fontId="46" fillId="0" borderId="2" applyNumberFormat="0" applyFont="0" applyBorder="0" applyAlignment="0">
      <alignment horizontal="center"/>
    </xf>
    <xf numFmtId="0" fontId="46" fillId="0" borderId="2" applyNumberFormat="0" applyFont="0" applyBorder="0" applyAlignment="0">
      <alignment horizontal="center"/>
    </xf>
    <xf numFmtId="0" fontId="46" fillId="0" borderId="2" applyNumberFormat="0" applyFont="0" applyBorder="0" applyAlignment="0">
      <alignment horizontal="center"/>
    </xf>
    <xf numFmtId="0" fontId="46" fillId="0" borderId="2" applyNumberFormat="0" applyFont="0" applyBorder="0" applyAlignment="0">
      <alignment horizontal="center"/>
    </xf>
    <xf numFmtId="0" fontId="2"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2" fillId="0" borderId="0"/>
    <xf numFmtId="0" fontId="53" fillId="4" borderId="0"/>
    <xf numFmtId="0" fontId="53"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44" fillId="4" borderId="0"/>
    <xf numFmtId="0" fontId="53" fillId="4" borderId="0"/>
    <xf numFmtId="0" fontId="54" fillId="0" borderId="0">
      <alignment wrapText="1"/>
    </xf>
    <xf numFmtId="0" fontId="5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44" fillId="0" borderId="0">
      <alignment wrapText="1"/>
    </xf>
    <xf numFmtId="0" fontId="54" fillId="0" borderId="0">
      <alignment wrapText="1"/>
    </xf>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9" borderId="0" applyNumberFormat="0" applyBorder="0" applyAlignment="0" applyProtection="0"/>
    <xf numFmtId="0" fontId="51" fillId="12" borderId="0" applyNumberFormat="0" applyBorder="0" applyAlignment="0" applyProtection="0"/>
    <xf numFmtId="0" fontId="51" fillId="15" borderId="0" applyNumberFormat="0" applyBorder="0" applyAlignment="0" applyProtection="0"/>
    <xf numFmtId="173" fontId="55" fillId="0" borderId="9" applyNumberFormat="0" applyFont="0" applyBorder="0" applyAlignment="0">
      <alignment horizontal="center"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6" fillId="16" borderId="0" applyNumberFormat="0" applyBorder="0" applyAlignment="0" applyProtection="0"/>
    <xf numFmtId="0" fontId="56" fillId="13" borderId="0" applyNumberFormat="0" applyBorder="0" applyAlignment="0" applyProtection="0"/>
    <xf numFmtId="0" fontId="56" fillId="14"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23" borderId="0" applyNumberFormat="0" applyBorder="0" applyAlignment="0" applyProtection="0"/>
    <xf numFmtId="210" fontId="58" fillId="0" borderId="0" applyFont="0" applyFill="0" applyBorder="0" applyAlignment="0" applyProtection="0"/>
    <xf numFmtId="0" fontId="59" fillId="0" borderId="0" applyFont="0" applyFill="0" applyBorder="0" applyAlignment="0" applyProtection="0"/>
    <xf numFmtId="168" fontId="60" fillId="0" borderId="0" applyFont="0" applyFill="0" applyBorder="0" applyAlignment="0" applyProtection="0"/>
    <xf numFmtId="202" fontId="58" fillId="0" borderId="0" applyFont="0" applyFill="0" applyBorder="0" applyAlignment="0" applyProtection="0"/>
    <xf numFmtId="0" fontId="59" fillId="0" borderId="0" applyFont="0" applyFill="0" applyBorder="0" applyAlignment="0" applyProtection="0"/>
    <xf numFmtId="211" fontId="58" fillId="0" borderId="0" applyFont="0" applyFill="0" applyBorder="0" applyAlignment="0" applyProtection="0"/>
    <xf numFmtId="0" fontId="61" fillId="0" borderId="0">
      <alignment horizontal="center" wrapText="1"/>
      <protection locked="0"/>
    </xf>
    <xf numFmtId="0" fontId="62" fillId="0" borderId="0">
      <alignment horizontal="center" wrapText="1"/>
      <protection locked="0"/>
    </xf>
    <xf numFmtId="0" fontId="63" fillId="0" borderId="0" applyNumberFormat="0" applyBorder="0" applyAlignment="0">
      <alignment horizontal="center"/>
    </xf>
    <xf numFmtId="200" fontId="64" fillId="0" borderId="0" applyFont="0" applyFill="0" applyBorder="0" applyAlignment="0" applyProtection="0"/>
    <xf numFmtId="0" fontId="59" fillId="0" borderId="0" applyFont="0" applyFill="0" applyBorder="0" applyAlignment="0" applyProtection="0"/>
    <xf numFmtId="212" fontId="28" fillId="0" borderId="0" applyFont="0" applyFill="0" applyBorder="0" applyAlignment="0" applyProtection="0"/>
    <xf numFmtId="189" fontId="64" fillId="0" borderId="0" applyFont="0" applyFill="0" applyBorder="0" applyAlignment="0" applyProtection="0"/>
    <xf numFmtId="0" fontId="59" fillId="0" borderId="0" applyFont="0" applyFill="0" applyBorder="0" applyAlignment="0" applyProtection="0"/>
    <xf numFmtId="213" fontId="28" fillId="0" borderId="0" applyFont="0" applyFill="0" applyBorder="0" applyAlignment="0" applyProtection="0"/>
    <xf numFmtId="182" fontId="10" fillId="0" borderId="0" applyFont="0" applyFill="0" applyBorder="0" applyAlignment="0" applyProtection="0"/>
    <xf numFmtId="172" fontId="10" fillId="0" borderId="0" applyFont="0" applyFill="0" applyBorder="0" applyAlignment="0" applyProtection="0"/>
    <xf numFmtId="0" fontId="65" fillId="7" borderId="0" applyNumberFormat="0" applyBorder="0" applyAlignment="0" applyProtection="0"/>
    <xf numFmtId="0" fontId="66" fillId="0" borderId="0" applyNumberFormat="0" applyFill="0" applyBorder="0" applyAlignment="0" applyProtection="0"/>
    <xf numFmtId="0" fontId="59" fillId="0" borderId="0"/>
    <xf numFmtId="0" fontId="67" fillId="0" borderId="0"/>
    <xf numFmtId="0" fontId="68" fillId="0" borderId="0"/>
    <xf numFmtId="0" fontId="59" fillId="0" borderId="0"/>
    <xf numFmtId="0" fontId="69" fillId="0" borderId="0"/>
    <xf numFmtId="0" fontId="70" fillId="0" borderId="0"/>
    <xf numFmtId="0" fontId="71" fillId="0" borderId="0"/>
    <xf numFmtId="214" fontId="52" fillId="0" borderId="0" applyFill="0" applyBorder="0" applyAlignment="0"/>
    <xf numFmtId="215" fontId="2" fillId="0" borderId="0" applyFill="0" applyBorder="0" applyAlignment="0"/>
    <xf numFmtId="214"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8" fontId="72"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19" fontId="19" fillId="0" borderId="0" applyFill="0" applyBorder="0" applyAlignment="0"/>
    <xf numFmtId="220" fontId="72"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1" fontId="19" fillId="0" borderId="0" applyFill="0" applyBorder="0" applyAlignment="0"/>
    <xf numFmtId="222" fontId="52"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2"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3" fontId="19" fillId="0" borderId="0" applyFill="0" applyBorder="0" applyAlignment="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6" fontId="72"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0" fontId="73" fillId="24" borderId="10" applyNumberFormat="0" applyAlignment="0" applyProtection="0"/>
    <xf numFmtId="0" fontId="74" fillId="0" borderId="0"/>
    <xf numFmtId="0" fontId="74" fillId="0" borderId="0"/>
    <xf numFmtId="0" fontId="75" fillId="0" borderId="0"/>
    <xf numFmtId="0" fontId="76" fillId="0" borderId="0" applyFill="0" applyBorder="0" applyProtection="0">
      <alignment horizontal="center"/>
      <protection locked="0"/>
    </xf>
    <xf numFmtId="228" fontId="28" fillId="0" borderId="0" applyFont="0" applyFill="0" applyBorder="0" applyAlignment="0" applyProtection="0"/>
    <xf numFmtId="0" fontId="77" fillId="25" borderId="11" applyNumberFormat="0" applyAlignment="0" applyProtection="0"/>
    <xf numFmtId="173" fontId="41" fillId="0" borderId="0" applyFont="0" applyFill="0" applyBorder="0" applyAlignment="0" applyProtection="0"/>
    <xf numFmtId="1" fontId="78" fillId="0" borderId="12" applyBorder="0"/>
    <xf numFmtId="0" fontId="79" fillId="0" borderId="13">
      <alignment horizontal="center"/>
    </xf>
    <xf numFmtId="229" fontId="80" fillId="0" borderId="0"/>
    <xf numFmtId="229" fontId="80" fillId="0" borderId="0"/>
    <xf numFmtId="229" fontId="80" fillId="0" borderId="0"/>
    <xf numFmtId="229" fontId="80" fillId="0" borderId="0"/>
    <xf numFmtId="229" fontId="80" fillId="0" borderId="0"/>
    <xf numFmtId="229" fontId="80" fillId="0" borderId="0"/>
    <xf numFmtId="229" fontId="80" fillId="0" borderId="0"/>
    <xf numFmtId="229" fontId="80" fillId="0" borderId="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230" fontId="19" fillId="0" borderId="0" applyFont="0" applyFill="0" applyBorder="0" applyAlignment="0" applyProtection="0"/>
    <xf numFmtId="165" fontId="19" fillId="0" borderId="0" applyFont="0" applyFill="0" applyBorder="0" applyAlignment="0" applyProtection="0"/>
    <xf numFmtId="165" fontId="81" fillId="0" borderId="0" applyFont="0" applyFill="0" applyBorder="0" applyAlignment="0" applyProtection="0"/>
    <xf numFmtId="231" fontId="82"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99"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232" fontId="14" fillId="0" borderId="0" applyProtection="0"/>
    <xf numFmtId="232" fontId="14" fillId="0" borderId="0" applyProtection="0"/>
    <xf numFmtId="199"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165" fontId="83" fillId="0" borderId="0" applyFont="0" applyFill="0" applyBorder="0" applyAlignment="0" applyProtection="0"/>
    <xf numFmtId="41" fontId="84" fillId="0" borderId="0" applyFont="0" applyFill="0" applyBorder="0" applyAlignment="0" applyProtection="0"/>
    <xf numFmtId="166" fontId="14" fillId="0" borderId="0" applyFont="0" applyFill="0" applyBorder="0" applyAlignment="0" applyProtection="0"/>
    <xf numFmtId="165" fontId="83" fillId="0" borderId="0" applyFont="0" applyFill="0" applyBorder="0" applyAlignment="0" applyProtection="0"/>
    <xf numFmtId="165" fontId="14"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224" fontId="72"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25" fontId="19" fillId="0" borderId="0" applyFont="0" applyFill="0" applyBorder="0" applyAlignment="0" applyProtection="0"/>
    <xf numFmtId="233" fontId="85" fillId="0" borderId="0" applyFont="0" applyFill="0" applyBorder="0" applyAlignment="0" applyProtection="0"/>
    <xf numFmtId="234" fontId="14" fillId="0" borderId="0" applyFont="0" applyFill="0" applyBorder="0" applyAlignment="0" applyProtection="0"/>
    <xf numFmtId="235" fontId="86" fillId="0" borderId="0" applyFont="0" applyFill="0" applyBorder="0" applyAlignment="0" applyProtection="0"/>
    <xf numFmtId="236" fontId="14" fillId="0" borderId="0" applyFont="0" applyFill="0" applyBorder="0" applyAlignment="0" applyProtection="0"/>
    <xf numFmtId="237" fontId="86" fillId="0" borderId="0" applyFont="0" applyFill="0" applyBorder="0" applyAlignment="0" applyProtection="0"/>
    <xf numFmtId="238" fontId="14"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43" fontId="87" fillId="0" borderId="0" applyFont="0" applyFill="0" applyBorder="0" applyAlignment="0" applyProtection="0"/>
    <xf numFmtId="43" fontId="83" fillId="0" borderId="0" applyFont="0" applyFill="0" applyBorder="0" applyAlignment="0" applyProtection="0"/>
    <xf numFmtId="166" fontId="19" fillId="0" borderId="0" applyFont="0" applyFill="0" applyBorder="0" applyAlignment="0" applyProtection="0"/>
    <xf numFmtId="43" fontId="87" fillId="0" borderId="0" applyFont="0" applyFill="0" applyBorder="0" applyAlignment="0" applyProtection="0"/>
    <xf numFmtId="239" fontId="83" fillId="0" borderId="0" applyFont="0" applyFill="0" applyBorder="0" applyAlignment="0" applyProtection="0"/>
    <xf numFmtId="166" fontId="83" fillId="0" borderId="0" applyFont="0" applyFill="0" applyBorder="0" applyAlignment="0" applyProtection="0"/>
    <xf numFmtId="171" fontId="83" fillId="0" borderId="0" applyFont="0" applyFill="0" applyBorder="0" applyAlignment="0" applyProtection="0"/>
    <xf numFmtId="164" fontId="83" fillId="0" borderId="0" applyFont="0" applyFill="0" applyBorder="0" applyAlignment="0" applyProtection="0"/>
    <xf numFmtId="166" fontId="83" fillId="0" borderId="0" applyFont="0" applyFill="0" applyBorder="0" applyAlignment="0" applyProtection="0"/>
    <xf numFmtId="166" fontId="31" fillId="0" borderId="0" applyFont="0" applyFill="0" applyBorder="0" applyAlignment="0" applyProtection="0"/>
    <xf numFmtId="43" fontId="87" fillId="0" borderId="0" applyFont="0" applyFill="0" applyBorder="0" applyAlignment="0" applyProtection="0"/>
    <xf numFmtId="43" fontId="1" fillId="0" borderId="0" applyFont="0" applyFill="0" applyBorder="0" applyAlignment="0" applyProtection="0"/>
    <xf numFmtId="165" fontId="83" fillId="0" borderId="0" applyFont="0" applyFill="0" applyBorder="0" applyAlignment="0" applyProtection="0"/>
    <xf numFmtId="166" fontId="83" fillId="0" borderId="0" applyFont="0" applyFill="0" applyBorder="0" applyAlignment="0" applyProtection="0"/>
    <xf numFmtId="166" fontId="88" fillId="0" borderId="0" applyFont="0" applyFill="0" applyBorder="0" applyAlignment="0" applyProtection="0"/>
    <xf numFmtId="43" fontId="8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0" fillId="0" borderId="0" applyFont="0" applyFill="0" applyBorder="0" applyAlignment="0" applyProtection="0"/>
    <xf numFmtId="166" fontId="19" fillId="0" borderId="0" applyFont="0" applyFill="0" applyBorder="0" applyAlignment="0" applyProtection="0"/>
    <xf numFmtId="166" fontId="91"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71" fontId="83" fillId="0" borderId="0" applyFont="0" applyFill="0" applyBorder="0" applyAlignment="0" applyProtection="0"/>
    <xf numFmtId="170" fontId="83" fillId="0" borderId="0" applyFont="0" applyFill="0" applyBorder="0" applyAlignment="0" applyProtection="0"/>
    <xf numFmtId="166" fontId="83" fillId="0" borderId="0" applyFont="0" applyFill="0" applyBorder="0" applyAlignment="0" applyProtection="0"/>
    <xf numFmtId="240" fontId="83" fillId="0" borderId="0" applyFont="0" applyFill="0" applyBorder="0" applyAlignment="0" applyProtection="0"/>
    <xf numFmtId="165"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240" fontId="83" fillId="0" borderId="0" applyFont="0" applyFill="0" applyBorder="0" applyAlignment="0" applyProtection="0"/>
    <xf numFmtId="241" fontId="83" fillId="0" borderId="0" applyFont="0" applyFill="0" applyBorder="0" applyAlignment="0" applyProtection="0"/>
    <xf numFmtId="241" fontId="83" fillId="0" borderId="0" applyFont="0" applyFill="0" applyBorder="0" applyAlignment="0" applyProtection="0"/>
    <xf numFmtId="166" fontId="1" fillId="0" borderId="0" applyFont="0" applyFill="0" applyBorder="0" applyAlignment="0" applyProtection="0"/>
    <xf numFmtId="166" fontId="88" fillId="0" borderId="0" applyFont="0" applyFill="0" applyBorder="0" applyAlignment="0" applyProtection="0"/>
    <xf numFmtId="241" fontId="83" fillId="0" borderId="0" applyFont="0" applyFill="0" applyBorder="0" applyAlignment="0" applyProtection="0"/>
    <xf numFmtId="241" fontId="83" fillId="0" borderId="0" applyFont="0" applyFill="0" applyBorder="0" applyAlignment="0" applyProtection="0"/>
    <xf numFmtId="166" fontId="1" fillId="0" borderId="0" applyFont="0" applyFill="0" applyBorder="0" applyAlignment="0" applyProtection="0"/>
    <xf numFmtId="166" fontId="92"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88" fontId="9" fillId="0" borderId="0" applyFont="0" applyFill="0" applyBorder="0" applyAlignment="0" applyProtection="0"/>
    <xf numFmtId="166" fontId="8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19" fillId="0" borderId="0" applyFont="0" applyFill="0" applyBorder="0" applyAlignment="0" applyProtection="0"/>
    <xf numFmtId="188" fontId="92"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88" fontId="39" fillId="0" borderId="0" applyFont="0" applyFill="0" applyBorder="0" applyAlignment="0" applyProtection="0"/>
    <xf numFmtId="166" fontId="91"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89" fontId="83"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6" fontId="19" fillId="0" borderId="0" applyFont="0" applyFill="0" applyBorder="0" applyAlignment="0" applyProtection="0"/>
    <xf numFmtId="166" fontId="88" fillId="0" borderId="0" applyFont="0" applyFill="0" applyBorder="0" applyAlignment="0" applyProtection="0"/>
    <xf numFmtId="164"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19" fillId="0" borderId="0" applyFont="0" applyFill="0" applyBorder="0" applyAlignment="0" applyProtection="0"/>
    <xf numFmtId="166" fontId="93"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66" fontId="88"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6" fontId="94" fillId="0" borderId="0" applyFont="0" applyFill="0" applyBorder="0" applyAlignment="0" applyProtection="0"/>
    <xf numFmtId="166" fontId="83" fillId="0" borderId="0" applyFont="0" applyFill="0" applyBorder="0" applyAlignment="0" applyProtection="0"/>
    <xf numFmtId="0" fontId="19" fillId="0" borderId="0" applyFont="0" applyFill="0" applyBorder="0" applyAlignment="0" applyProtection="0"/>
    <xf numFmtId="166" fontId="93"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90" fontId="19" fillId="0" borderId="0" applyFont="0" applyFill="0" applyBorder="0" applyAlignment="0" applyProtection="0"/>
    <xf numFmtId="166" fontId="3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8" fontId="19"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166" fontId="4" fillId="0" borderId="0" applyFont="0" applyFill="0" applyBorder="0" applyAlignment="0" applyProtection="0"/>
    <xf numFmtId="242" fontId="83" fillId="0" borderId="0" applyFont="0" applyFill="0" applyBorder="0" applyAlignment="0" applyProtection="0"/>
    <xf numFmtId="243" fontId="83" fillId="0" borderId="0" applyFont="0" applyFill="0" applyBorder="0" applyAlignment="0" applyProtection="0"/>
    <xf numFmtId="242" fontId="83" fillId="0" borderId="0" applyFont="0" applyFill="0" applyBorder="0" applyAlignment="0" applyProtection="0"/>
    <xf numFmtId="166" fontId="93" fillId="0" borderId="0" applyFont="0" applyFill="0" applyBorder="0" applyAlignment="0" applyProtection="0"/>
    <xf numFmtId="166" fontId="95" fillId="0" borderId="0" applyFont="0" applyFill="0" applyBorder="0" applyAlignment="0" applyProtection="0"/>
    <xf numFmtId="164" fontId="19" fillId="0" borderId="0" applyFont="0" applyFill="0" applyBorder="0" applyAlignment="0" applyProtection="0"/>
    <xf numFmtId="166" fontId="19" fillId="0" borderId="0" applyFont="0" applyFill="0" applyBorder="0" applyAlignment="0" applyProtection="0"/>
    <xf numFmtId="166" fontId="90" fillId="0" borderId="0" applyFont="0" applyFill="0" applyBorder="0" applyAlignment="0" applyProtection="0"/>
    <xf numFmtId="166" fontId="93" fillId="0" borderId="0" applyFont="0" applyFill="0" applyBorder="0" applyAlignment="0" applyProtection="0"/>
    <xf numFmtId="166" fontId="4" fillId="0" borderId="0" applyFont="0" applyFill="0" applyBorder="0" applyAlignment="0" applyProtection="0"/>
    <xf numFmtId="244" fontId="19" fillId="0" borderId="0" applyFont="0" applyFill="0" applyBorder="0" applyAlignment="0" applyProtection="0"/>
    <xf numFmtId="166" fontId="83" fillId="0" borderId="0" applyFont="0" applyFill="0" applyBorder="0" applyAlignment="0" applyProtection="0"/>
    <xf numFmtId="166" fontId="93" fillId="0" borderId="0" applyFont="0" applyFill="0" applyBorder="0" applyAlignment="0" applyProtection="0"/>
    <xf numFmtId="166" fontId="90" fillId="0" borderId="0" applyFont="0" applyFill="0" applyBorder="0" applyAlignment="0" applyProtection="0"/>
    <xf numFmtId="166" fontId="83" fillId="0" borderId="0" applyFont="0" applyFill="0" applyBorder="0" applyAlignment="0" applyProtection="0"/>
    <xf numFmtId="0" fontId="83" fillId="0" borderId="0"/>
    <xf numFmtId="166" fontId="83" fillId="0" borderId="0" applyFont="0" applyFill="0" applyBorder="0" applyAlignment="0" applyProtection="0"/>
    <xf numFmtId="166" fontId="83" fillId="0" borderId="0" applyFont="0" applyFill="0" applyBorder="0" applyAlignment="0" applyProtection="0"/>
    <xf numFmtId="190" fontId="19" fillId="0" borderId="0" applyFont="0" applyFill="0" applyBorder="0" applyAlignment="0" applyProtection="0"/>
    <xf numFmtId="166" fontId="96" fillId="0" borderId="0" applyFont="0" applyFill="0" applyBorder="0" applyAlignment="0" applyProtection="0"/>
    <xf numFmtId="166" fontId="91" fillId="0" borderId="0" applyFont="0" applyFill="0" applyBorder="0" applyAlignment="0" applyProtection="0"/>
    <xf numFmtId="0" fontId="83" fillId="0" borderId="0" applyFont="0" applyFill="0" applyBorder="0" applyAlignment="0" applyProtection="0"/>
    <xf numFmtId="44" fontId="14"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245" fontId="14"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245" fontId="14" fillId="0" borderId="0" applyFont="0" applyFill="0" applyBorder="0" applyAlignment="0" applyProtection="0"/>
    <xf numFmtId="246" fontId="37" fillId="0" borderId="0" applyFont="0" applyFill="0" applyBorder="0" applyAlignment="0" applyProtection="0"/>
    <xf numFmtId="166" fontId="83" fillId="0" borderId="0" applyFont="0" applyFill="0" applyBorder="0" applyAlignment="0" applyProtection="0"/>
    <xf numFmtId="245" fontId="14"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97" fillId="0" borderId="0" applyFont="0" applyFill="0" applyBorder="0" applyAlignment="0" applyProtection="0"/>
    <xf numFmtId="166" fontId="83" fillId="0" borderId="0" applyFont="0" applyFill="0" applyBorder="0" applyAlignment="0" applyProtection="0"/>
    <xf numFmtId="246" fontId="37" fillId="0" borderId="0" applyFont="0" applyFill="0" applyBorder="0" applyAlignment="0" applyProtection="0"/>
    <xf numFmtId="247" fontId="14" fillId="0" borderId="0" applyProtection="0"/>
    <xf numFmtId="246" fontId="37" fillId="0" borderId="0" applyFont="0" applyFill="0" applyBorder="0" applyAlignment="0" applyProtection="0"/>
    <xf numFmtId="43" fontId="14" fillId="0" borderId="0" applyFont="0" applyFill="0" applyBorder="0" applyAlignment="0" applyProtection="0"/>
    <xf numFmtId="43" fontId="83" fillId="0" borderId="0" applyFont="0" applyFill="0" applyBorder="0" applyAlignment="0" applyProtection="0"/>
    <xf numFmtId="166" fontId="1" fillId="0" borderId="0" applyFont="0" applyFill="0" applyBorder="0" applyAlignment="0" applyProtection="0"/>
    <xf numFmtId="43" fontId="87"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93" fillId="0" borderId="0" applyFont="0" applyFill="0" applyBorder="0" applyAlignment="0" applyProtection="0"/>
    <xf numFmtId="43" fontId="87" fillId="0" borderId="0" applyFont="0" applyFill="0" applyBorder="0" applyAlignment="0" applyProtection="0"/>
    <xf numFmtId="0" fontId="19" fillId="0" borderId="0" applyFont="0" applyFill="0" applyBorder="0" applyAlignment="0" applyProtection="0"/>
    <xf numFmtId="166" fontId="19" fillId="0" borderId="0" applyFont="0" applyFill="0" applyBorder="0" applyAlignment="0" applyProtection="0"/>
    <xf numFmtId="166" fontId="57" fillId="0" borderId="0" applyFont="0" applyFill="0" applyBorder="0" applyAlignment="0" applyProtection="0"/>
    <xf numFmtId="248" fontId="14" fillId="0" borderId="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248" fontId="14" fillId="0" borderId="0" applyProtection="0"/>
    <xf numFmtId="166" fontId="83" fillId="0" borderId="0" applyFont="0" applyFill="0" applyBorder="0" applyAlignment="0" applyProtection="0"/>
    <xf numFmtId="166" fontId="83" fillId="0" borderId="0" applyFont="0" applyFill="0" applyBorder="0" applyAlignment="0" applyProtection="0"/>
    <xf numFmtId="166" fontId="52"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248" fontId="14" fillId="0" borderId="0" applyProtection="0"/>
    <xf numFmtId="166" fontId="90"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4" fillId="0" borderId="0" applyProtection="0"/>
    <xf numFmtId="5" fontId="4"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0" fontId="29"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166" fontId="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90" fillId="0" borderId="0" applyFont="0" applyFill="0" applyBorder="0" applyAlignment="0" applyProtection="0"/>
    <xf numFmtId="166" fontId="1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249" fontId="88" fillId="0" borderId="0" applyFont="0" applyFill="0" applyBorder="0" applyAlignment="0" applyProtection="0"/>
    <xf numFmtId="166" fontId="19" fillId="0" borderId="0" applyFont="0" applyFill="0" applyBorder="0" applyAlignment="0" applyProtection="0"/>
    <xf numFmtId="188" fontId="83" fillId="0" borderId="0" applyFont="0" applyFill="0" applyBorder="0" applyAlignment="0" applyProtection="0"/>
    <xf numFmtId="188" fontId="83" fillId="0" borderId="0" applyFont="0" applyFill="0" applyBorder="0" applyAlignment="0" applyProtection="0"/>
    <xf numFmtId="166" fontId="83" fillId="0" borderId="0" applyFont="0" applyFill="0" applyBorder="0" applyAlignment="0" applyProtection="0"/>
    <xf numFmtId="248" fontId="14" fillId="0" borderId="0" applyProtection="0"/>
    <xf numFmtId="248" fontId="14" fillId="0" borderId="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250" fontId="83" fillId="0" borderId="0" applyFill="0" applyBorder="0" applyAlignment="0" applyProtection="0"/>
    <xf numFmtId="166" fontId="91" fillId="0" borderId="0" applyFont="0" applyFill="0" applyBorder="0" applyAlignment="0" applyProtection="0"/>
    <xf numFmtId="166" fontId="91"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0" fontId="1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90" fillId="0" borderId="0" applyFont="0" applyFill="0" applyBorder="0" applyAlignment="0" applyProtection="0"/>
    <xf numFmtId="166" fontId="19" fillId="0" borderId="0" applyFont="0" applyFill="0" applyBorder="0" applyAlignment="0" applyProtection="0"/>
    <xf numFmtId="166" fontId="4" fillId="0" borderId="0" applyFont="0" applyFill="0" applyBorder="0" applyAlignment="0" applyProtection="0"/>
    <xf numFmtId="43" fontId="84" fillId="0" borderId="0" applyFont="0" applyFill="0" applyBorder="0" applyAlignment="0" applyProtection="0"/>
    <xf numFmtId="188" fontId="83" fillId="0" borderId="0" applyFont="0" applyFill="0" applyBorder="0" applyAlignment="0" applyProtection="0"/>
    <xf numFmtId="43" fontId="52" fillId="0" borderId="0" applyFont="0" applyFill="0" applyBorder="0" applyAlignment="0" applyProtection="0"/>
    <xf numFmtId="188" fontId="19"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88" fontId="19" fillId="0" borderId="0" applyFont="0" applyFill="0" applyBorder="0" applyAlignment="0" applyProtection="0"/>
    <xf numFmtId="166" fontId="19" fillId="0" borderId="0" applyFont="0" applyFill="0" applyBorder="0" applyAlignment="0" applyProtection="0"/>
    <xf numFmtId="166" fontId="14" fillId="0" borderId="0" applyProtection="0"/>
    <xf numFmtId="188"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88" fontId="19" fillId="0" borderId="0" applyFont="0" applyFill="0" applyBorder="0" applyAlignment="0" applyProtection="0"/>
    <xf numFmtId="166" fontId="8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81" fillId="0" borderId="0" applyFont="0" applyFill="0" applyBorder="0" applyAlignment="0" applyProtection="0"/>
    <xf numFmtId="188" fontId="1" fillId="0" borderId="0" applyFont="0" applyFill="0" applyBorder="0" applyAlignment="0" applyProtection="0"/>
    <xf numFmtId="188" fontId="1" fillId="0" borderId="0" applyFont="0" applyFill="0" applyBorder="0" applyAlignment="0" applyProtection="0"/>
    <xf numFmtId="166" fontId="1" fillId="0" borderId="0" applyFont="0" applyFill="0" applyBorder="0" applyAlignment="0" applyProtection="0"/>
    <xf numFmtId="43" fontId="52" fillId="0" borderId="0" applyFont="0" applyFill="0" applyBorder="0" applyAlignment="0" applyProtection="0"/>
    <xf numFmtId="166" fontId="87" fillId="0" borderId="0" applyFont="0" applyFill="0" applyBorder="0" applyAlignment="0" applyProtection="0"/>
    <xf numFmtId="166" fontId="52"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91" fillId="0" borderId="0" applyFont="0" applyFill="0" applyBorder="0" applyAlignment="0" applyProtection="0"/>
    <xf numFmtId="166" fontId="91" fillId="0" borderId="0" applyFont="0" applyFill="0" applyBorder="0" applyAlignment="0" applyProtection="0"/>
    <xf numFmtId="166" fontId="90"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52"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87" fillId="0" borderId="0" applyFont="0" applyFill="0" applyBorder="0" applyAlignment="0" applyProtection="0"/>
    <xf numFmtId="166" fontId="19"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4" fontId="92" fillId="0" borderId="0" applyFont="0" applyFill="0" applyBorder="0" applyAlignment="0" applyProtection="0"/>
    <xf numFmtId="166" fontId="83" fillId="0" borderId="0" applyFont="0" applyFill="0" applyBorder="0" applyAlignment="0" applyProtection="0"/>
    <xf numFmtId="188" fontId="2"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4" fontId="19" fillId="0" borderId="0" applyFont="0" applyFill="0" applyBorder="0" applyAlignment="0" applyProtection="0"/>
    <xf numFmtId="166" fontId="2"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9" fillId="0" borderId="0" applyFont="0" applyFill="0" applyBorder="0" applyAlignment="0" applyProtection="0"/>
    <xf numFmtId="166" fontId="2" fillId="0" borderId="0" applyFont="0" applyFill="0" applyBorder="0" applyAlignment="0" applyProtection="0"/>
    <xf numFmtId="166" fontId="90"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3" fontId="87" fillId="0" borderId="0" applyFont="0" applyFill="0" applyBorder="0" applyAlignment="0" applyProtection="0"/>
    <xf numFmtId="43" fontId="84" fillId="0" borderId="0" applyFont="0" applyFill="0" applyBorder="0" applyAlignment="0" applyProtection="0"/>
    <xf numFmtId="224" fontId="83" fillId="0" borderId="0" applyFont="0" applyFill="0" applyBorder="0" applyAlignment="0" applyProtection="0"/>
    <xf numFmtId="224" fontId="83" fillId="0" borderId="0" applyFont="0" applyFill="0" applyBorder="0" applyAlignment="0" applyProtection="0"/>
    <xf numFmtId="166" fontId="90" fillId="0" borderId="0" applyFont="0" applyFill="0" applyBorder="0" applyAlignment="0" applyProtection="0"/>
    <xf numFmtId="173"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166" fontId="83" fillId="0" borderId="0" applyFont="0" applyFill="0" applyBorder="0" applyAlignment="0" applyProtection="0"/>
    <xf numFmtId="251" fontId="29" fillId="0" borderId="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4" fillId="0" borderId="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0" fontId="98" fillId="0" borderId="0" applyNumberFormat="0" applyFill="0" applyBorder="0" applyAlignment="0" applyProtection="0"/>
    <xf numFmtId="0" fontId="99" fillId="0" borderId="0">
      <alignment horizontal="center"/>
    </xf>
    <xf numFmtId="0" fontId="100" fillId="0" borderId="0" applyNumberFormat="0" applyAlignment="0">
      <alignment horizontal="left"/>
    </xf>
    <xf numFmtId="187" fontId="101" fillId="0" borderId="0" applyFont="0" applyFill="0" applyBorder="0" applyAlignment="0" applyProtection="0"/>
    <xf numFmtId="252" fontId="102" fillId="0" borderId="0" applyFill="0" applyBorder="0" applyProtection="0"/>
    <xf numFmtId="253" fontId="85" fillId="0" borderId="0" applyFont="0" applyFill="0" applyBorder="0" applyAlignment="0" applyProtection="0"/>
    <xf numFmtId="254" fontId="39" fillId="0" borderId="0" applyFill="0" applyBorder="0" applyProtection="0"/>
    <xf numFmtId="254" fontId="39" fillId="0" borderId="14" applyFill="0" applyProtection="0"/>
    <xf numFmtId="254" fontId="39" fillId="0" borderId="15" applyFill="0" applyProtection="0"/>
    <xf numFmtId="255" fontId="67" fillId="0" borderId="0" applyFont="0" applyFill="0" applyBorder="0" applyAlignment="0" applyProtection="0"/>
    <xf numFmtId="256" fontId="103" fillId="0" borderId="0" applyFont="0" applyFill="0" applyBorder="0" applyAlignment="0" applyProtection="0"/>
    <xf numFmtId="257"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8" fontId="19" fillId="0" borderId="0" applyFont="0" applyFill="0" applyBorder="0" applyAlignment="0" applyProtection="0"/>
    <xf numFmtId="259" fontId="103" fillId="0" borderId="0" applyFont="0" applyFill="0" applyBorder="0" applyAlignment="0" applyProtection="0"/>
    <xf numFmtId="216" fontId="72"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17" fontId="19" fillId="0" borderId="0" applyFont="0" applyFill="0" applyBorder="0" applyAlignment="0" applyProtection="0"/>
    <xf numFmtId="260" fontId="86" fillId="0" borderId="0" applyFont="0" applyFill="0" applyBorder="0" applyAlignment="0" applyProtection="0"/>
    <xf numFmtId="261" fontId="14" fillId="0" borderId="0" applyFont="0" applyFill="0" applyBorder="0" applyAlignment="0" applyProtection="0"/>
    <xf numFmtId="262" fontId="86" fillId="0" borderId="0" applyFont="0" applyFill="0" applyBorder="0" applyAlignment="0" applyProtection="0"/>
    <xf numFmtId="263" fontId="86" fillId="0" borderId="0" applyFont="0" applyFill="0" applyBorder="0" applyAlignment="0" applyProtection="0"/>
    <xf numFmtId="264" fontId="14" fillId="0" borderId="0" applyFont="0" applyFill="0" applyBorder="0" applyAlignment="0" applyProtection="0"/>
    <xf numFmtId="265" fontId="86" fillId="0" borderId="0" applyFont="0" applyFill="0" applyBorder="0" applyAlignment="0" applyProtection="0"/>
    <xf numFmtId="266" fontId="86" fillId="0" borderId="0" applyFont="0" applyFill="0" applyBorder="0" applyAlignment="0" applyProtection="0"/>
    <xf numFmtId="267" fontId="14" fillId="0" borderId="0" applyFont="0" applyFill="0" applyBorder="0" applyAlignment="0" applyProtection="0"/>
    <xf numFmtId="268" fontId="86" fillId="0" borderId="0" applyFont="0" applyFill="0" applyBorder="0" applyAlignment="0" applyProtection="0"/>
    <xf numFmtId="269" fontId="104"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44" fontId="87"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69" fontId="19" fillId="0" borderId="0" applyFont="0" applyFill="0" applyBorder="0" applyAlignment="0" applyProtection="0"/>
    <xf numFmtId="270"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2" fontId="10" fillId="0" borderId="0" applyFont="0" applyFill="0" applyBorder="0" applyAlignment="0" applyProtection="0"/>
    <xf numFmtId="271" fontId="19" fillId="0" borderId="0" applyFont="0" applyFill="0" applyBorder="0" applyAlignment="0" applyProtection="0"/>
    <xf numFmtId="273" fontId="14" fillId="0" borderId="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1" fontId="19" fillId="0" borderId="0" applyFont="0" applyFill="0" applyBorder="0" applyAlignment="0" applyProtection="0"/>
    <xf numFmtId="274" fontId="29" fillId="0" borderId="0"/>
    <xf numFmtId="275" fontId="19" fillId="0" borderId="0"/>
    <xf numFmtId="275" fontId="19" fillId="0" borderId="0"/>
    <xf numFmtId="275" fontId="19" fillId="0" borderId="0"/>
    <xf numFmtId="275" fontId="19" fillId="0" borderId="0"/>
    <xf numFmtId="275" fontId="19" fillId="0" borderId="0"/>
    <xf numFmtId="275" fontId="19" fillId="0" borderId="0"/>
    <xf numFmtId="275" fontId="19" fillId="0" borderId="0"/>
    <xf numFmtId="275" fontId="19" fillId="0" borderId="0"/>
    <xf numFmtId="275" fontId="19" fillId="0" borderId="0" applyProtection="0"/>
    <xf numFmtId="275" fontId="19" fillId="0" borderId="0"/>
    <xf numFmtId="275" fontId="19" fillId="0" borderId="0"/>
    <xf numFmtId="275" fontId="19" fillId="0" borderId="0"/>
    <xf numFmtId="275" fontId="19" fillId="0" borderId="0"/>
    <xf numFmtId="275" fontId="19" fillId="0" borderId="0"/>
    <xf numFmtId="275" fontId="19" fillId="0" borderId="0"/>
    <xf numFmtId="275" fontId="19" fillId="0" borderId="0"/>
    <xf numFmtId="214" fontId="2" fillId="0" borderId="16"/>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4" fillId="0" borderId="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4" fontId="32" fillId="0" borderId="0" applyFill="0" applyBorder="0" applyAlignment="0"/>
    <xf numFmtId="14" fontId="31" fillId="0" borderId="0" applyFill="0" applyBorder="0" applyAlignment="0"/>
    <xf numFmtId="0" fontId="37" fillId="0" borderId="0" applyProtection="0"/>
    <xf numFmtId="166" fontId="90" fillId="0" borderId="0" applyFont="0" applyFill="0" applyBorder="0" applyAlignment="0" applyProtection="0"/>
    <xf numFmtId="3" fontId="105" fillId="0" borderId="17">
      <alignment horizontal="left" vertical="top" wrapText="1"/>
    </xf>
    <xf numFmtId="276" fontId="39" fillId="0" borderId="0" applyFill="0" applyBorder="0" applyProtection="0"/>
    <xf numFmtId="276" fontId="39" fillId="0" borderId="14" applyFill="0" applyProtection="0"/>
    <xf numFmtId="276" fontId="39" fillId="0" borderId="15" applyFill="0" applyProtection="0"/>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277" fontId="19" fillId="0" borderId="18">
      <alignment vertical="center"/>
    </xf>
    <xf numFmtId="0" fontId="19" fillId="0" borderId="0" applyFont="0" applyFill="0" applyBorder="0" applyAlignment="0" applyProtection="0"/>
    <xf numFmtId="0" fontId="19" fillId="0" borderId="0" applyFont="0" applyFill="0" applyBorder="0" applyAlignment="0" applyProtection="0"/>
    <xf numFmtId="278" fontId="2" fillId="0" borderId="0"/>
    <xf numFmtId="279" fontId="16" fillId="0" borderId="2"/>
    <xf numFmtId="279" fontId="16" fillId="0" borderId="2"/>
    <xf numFmtId="279" fontId="16" fillId="0" borderId="2"/>
    <xf numFmtId="279" fontId="16" fillId="0" borderId="2"/>
    <xf numFmtId="280" fontId="29" fillId="0" borderId="0"/>
    <xf numFmtId="244" fontId="19" fillId="0" borderId="0"/>
    <xf numFmtId="244" fontId="19" fillId="0" borderId="0"/>
    <xf numFmtId="244" fontId="19" fillId="0" borderId="0"/>
    <xf numFmtId="244" fontId="19" fillId="0" borderId="0"/>
    <xf numFmtId="244" fontId="19" fillId="0" borderId="0"/>
    <xf numFmtId="244" fontId="19" fillId="0" borderId="0"/>
    <xf numFmtId="244" fontId="19" fillId="0" borderId="0"/>
    <xf numFmtId="244" fontId="19" fillId="0" borderId="0"/>
    <xf numFmtId="244" fontId="19" fillId="0" borderId="0" applyProtection="0"/>
    <xf numFmtId="244" fontId="19" fillId="0" borderId="0"/>
    <xf numFmtId="244" fontId="19" fillId="0" borderId="0"/>
    <xf numFmtId="244" fontId="19" fillId="0" borderId="0"/>
    <xf numFmtId="244" fontId="19" fillId="0" borderId="0"/>
    <xf numFmtId="244" fontId="19" fillId="0" borderId="0"/>
    <xf numFmtId="244" fontId="19" fillId="0" borderId="0"/>
    <xf numFmtId="244" fontId="19" fillId="0" borderId="0"/>
    <xf numFmtId="281" fontId="16" fillId="0" borderId="0"/>
    <xf numFmtId="165" fontId="106" fillId="0" borderId="0" applyFont="0" applyFill="0" applyBorder="0" applyAlignment="0" applyProtection="0"/>
    <xf numFmtId="166"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199" fontId="106" fillId="0" borderId="0" applyFont="0" applyFill="0" applyBorder="0" applyAlignment="0" applyProtection="0"/>
    <xf numFmtId="282" fontId="52" fillId="0" borderId="0" applyFont="0" applyFill="0" applyBorder="0" applyAlignment="0" applyProtection="0"/>
    <xf numFmtId="282" fontId="52" fillId="0" borderId="0" applyFont="0" applyFill="0" applyBorder="0" applyAlignment="0" applyProtection="0"/>
    <xf numFmtId="165" fontId="107" fillId="0" borderId="0" applyFont="0" applyFill="0" applyBorder="0" applyAlignment="0" applyProtection="0"/>
    <xf numFmtId="165" fontId="107" fillId="0" borderId="0" applyFont="0" applyFill="0" applyBorder="0" applyAlignment="0" applyProtection="0"/>
    <xf numFmtId="282" fontId="52" fillId="0" borderId="0" applyFont="0" applyFill="0" applyBorder="0" applyAlignment="0" applyProtection="0"/>
    <xf numFmtId="282" fontId="52"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282" fontId="52" fillId="0" borderId="0" applyFont="0" applyFill="0" applyBorder="0" applyAlignment="0" applyProtection="0"/>
    <xf numFmtId="282" fontId="52" fillId="0" borderId="0" applyFont="0" applyFill="0" applyBorder="0" applyAlignment="0" applyProtection="0"/>
    <xf numFmtId="283" fontId="2" fillId="0" borderId="0" applyFont="0" applyFill="0" applyBorder="0" applyAlignment="0" applyProtection="0"/>
    <xf numFmtId="283" fontId="2" fillId="0" borderId="0" applyFont="0" applyFill="0" applyBorder="0" applyAlignment="0" applyProtection="0"/>
    <xf numFmtId="284" fontId="2" fillId="0" borderId="0" applyFont="0" applyFill="0" applyBorder="0" applyAlignment="0" applyProtection="0"/>
    <xf numFmtId="284" fontId="2"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7" fillId="0" borderId="0" applyFont="0" applyFill="0" applyBorder="0" applyAlignment="0" applyProtection="0"/>
    <xf numFmtId="165" fontId="107" fillId="0" borderId="0" applyFont="0" applyFill="0" applyBorder="0" applyAlignment="0" applyProtection="0"/>
    <xf numFmtId="41" fontId="106" fillId="0" borderId="0" applyFont="0" applyFill="0" applyBorder="0" applyAlignment="0" applyProtection="0"/>
    <xf numFmtId="165"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165" fontId="106" fillId="0" borderId="0" applyFont="0" applyFill="0" applyBorder="0" applyAlignment="0" applyProtection="0"/>
    <xf numFmtId="41" fontId="106" fillId="0" borderId="0" applyFont="0" applyFill="0" applyBorder="0" applyAlignment="0" applyProtection="0"/>
    <xf numFmtId="41" fontId="106" fillId="0" borderId="0" applyFont="0" applyFill="0" applyBorder="0" applyAlignment="0" applyProtection="0"/>
    <xf numFmtId="165"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188" fontId="106" fillId="0" borderId="0" applyFont="0" applyFill="0" applyBorder="0" applyAlignment="0" applyProtection="0"/>
    <xf numFmtId="5" fontId="52" fillId="0" borderId="0" applyFont="0" applyFill="0" applyBorder="0" applyAlignment="0" applyProtection="0"/>
    <xf numFmtId="5" fontId="52" fillId="0" borderId="0" applyFont="0" applyFill="0" applyBorder="0" applyAlignment="0" applyProtection="0"/>
    <xf numFmtId="166" fontId="107" fillId="0" borderId="0" applyFont="0" applyFill="0" applyBorder="0" applyAlignment="0" applyProtection="0"/>
    <xf numFmtId="166" fontId="107" fillId="0" borderId="0" applyFont="0" applyFill="0" applyBorder="0" applyAlignment="0" applyProtection="0"/>
    <xf numFmtId="5" fontId="52" fillId="0" borderId="0" applyFont="0" applyFill="0" applyBorder="0" applyAlignment="0" applyProtection="0"/>
    <xf numFmtId="5" fontId="52"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5" fontId="52" fillId="0" borderId="0" applyFont="0" applyFill="0" applyBorder="0" applyAlignment="0" applyProtection="0"/>
    <xf numFmtId="5" fontId="52" fillId="0" borderId="0" applyFont="0" applyFill="0" applyBorder="0" applyAlignment="0" applyProtection="0"/>
    <xf numFmtId="247" fontId="2" fillId="0" borderId="0" applyFont="0" applyFill="0" applyBorder="0" applyAlignment="0" applyProtection="0"/>
    <xf numFmtId="247" fontId="2" fillId="0" borderId="0" applyFont="0" applyFill="0" applyBorder="0" applyAlignment="0" applyProtection="0"/>
    <xf numFmtId="285" fontId="2" fillId="0" borderId="0" applyFont="0" applyFill="0" applyBorder="0" applyAlignment="0" applyProtection="0"/>
    <xf numFmtId="285" fontId="2"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7" fillId="0" borderId="0" applyFont="0" applyFill="0" applyBorder="0" applyAlignment="0" applyProtection="0"/>
    <xf numFmtId="166" fontId="107" fillId="0" borderId="0" applyFont="0" applyFill="0" applyBorder="0" applyAlignment="0" applyProtection="0"/>
    <xf numFmtId="43" fontId="106" fillId="0" borderId="0" applyFont="0" applyFill="0" applyBorder="0" applyAlignment="0" applyProtection="0"/>
    <xf numFmtId="166"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166" fontId="106" fillId="0" borderId="0" applyFon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166" fontId="106" fillId="0" borderId="0" applyFont="0" applyFill="0" applyBorder="0" applyAlignment="0" applyProtection="0"/>
    <xf numFmtId="3" fontId="2" fillId="0" borderId="0" applyFont="0" applyBorder="0" applyAlignment="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6" fontId="72"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0" fontId="108" fillId="0" borderId="0" applyNumberFormat="0" applyAlignment="0">
      <alignment horizontal="left"/>
    </xf>
    <xf numFmtId="0" fontId="109" fillId="0" borderId="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286" fontId="19" fillId="0" borderId="0" applyFont="0" applyFill="0" applyBorder="0" applyAlignment="0" applyProtection="0"/>
    <xf numFmtId="0" fontId="110" fillId="0" borderId="0"/>
    <xf numFmtId="0" fontId="111" fillId="0" borderId="0"/>
    <xf numFmtId="0" fontId="112" fillId="0" borderId="0" applyNumberFormat="0" applyFill="0" applyBorder="0" applyAlignment="0" applyProtection="0"/>
    <xf numFmtId="3" fontId="2" fillId="0" borderId="0" applyFont="0" applyBorder="0" applyAlignment="0"/>
    <xf numFmtId="0" fontId="19" fillId="0" borderId="0"/>
    <xf numFmtId="0" fontId="19" fillId="0" borderId="0"/>
    <xf numFmtId="0" fontId="19" fillId="0" borderId="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4" fillId="0" borderId="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0" fontId="113" fillId="0" borderId="0" applyNumberFormat="0" applyFill="0" applyBorder="0" applyAlignment="0" applyProtection="0"/>
    <xf numFmtId="0" fontId="114" fillId="0" borderId="0" applyNumberFormat="0" applyFill="0" applyBorder="0" applyProtection="0">
      <alignment vertical="center"/>
    </xf>
    <xf numFmtId="0" fontId="115" fillId="0" borderId="0" applyNumberFormat="0" applyFill="0" applyBorder="0" applyAlignment="0" applyProtection="0"/>
    <xf numFmtId="0" fontId="116" fillId="0" borderId="0" applyNumberFormat="0" applyFill="0" applyBorder="0" applyProtection="0">
      <alignment vertical="center"/>
    </xf>
    <xf numFmtId="0" fontId="117" fillId="0" borderId="0" applyNumberFormat="0" applyFill="0" applyBorder="0" applyAlignment="0" applyProtection="0"/>
    <xf numFmtId="0" fontId="118" fillId="0" borderId="0" applyNumberFormat="0" applyFill="0" applyBorder="0" applyAlignment="0" applyProtection="0"/>
    <xf numFmtId="287" fontId="119" fillId="0" borderId="19" applyNumberFormat="0" applyFill="0" applyBorder="0" applyAlignment="0" applyProtection="0"/>
    <xf numFmtId="0" fontId="120" fillId="0" borderId="0" applyNumberFormat="0" applyFill="0" applyBorder="0" applyAlignment="0" applyProtection="0"/>
    <xf numFmtId="0" fontId="121" fillId="0" borderId="0">
      <alignment vertical="top" wrapText="1"/>
    </xf>
    <xf numFmtId="0" fontId="122" fillId="8"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4" borderId="0" applyNumberFormat="0" applyBorder="0" applyAlignment="0" applyProtection="0"/>
    <xf numFmtId="38" fontId="124"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38" fontId="123" fillId="26" borderId="0" applyNumberFormat="0" applyBorder="0" applyAlignment="0" applyProtection="0"/>
    <xf numFmtId="288" fontId="125" fillId="4" borderId="0" applyBorder="0" applyProtection="0"/>
    <xf numFmtId="0" fontId="126" fillId="0" borderId="5" applyNumberFormat="0" applyFill="0" applyBorder="0" applyAlignment="0" applyProtection="0">
      <alignment horizontal="center" vertical="center"/>
    </xf>
    <xf numFmtId="0" fontId="127" fillId="0" borderId="0" applyNumberFormat="0" applyFont="0" applyBorder="0" applyAlignment="0">
      <alignment horizontal="left" vertical="center"/>
    </xf>
    <xf numFmtId="289" fontId="67" fillId="0" borderId="0" applyFont="0" applyFill="0" applyBorder="0" applyAlignment="0" applyProtection="0"/>
    <xf numFmtId="289" fontId="128" fillId="0" borderId="20" applyFont="0" applyFill="0" applyBorder="0" applyAlignment="0" applyProtection="0">
      <alignment horizontal="right"/>
    </xf>
    <xf numFmtId="0" fontId="129" fillId="27" borderId="0"/>
    <xf numFmtId="0" fontId="130" fillId="0" borderId="0">
      <alignment horizontal="left"/>
    </xf>
    <xf numFmtId="0" fontId="130" fillId="0" borderId="0">
      <alignment horizontal="left"/>
    </xf>
    <xf numFmtId="0" fontId="131" fillId="0" borderId="0">
      <alignment horizontal="left"/>
    </xf>
    <xf numFmtId="0" fontId="27" fillId="0" borderId="21" applyNumberFormat="0" applyAlignment="0" applyProtection="0">
      <alignment horizontal="left" vertical="center"/>
    </xf>
    <xf numFmtId="0" fontId="27" fillId="0" borderId="21" applyNumberFormat="0" applyAlignment="0" applyProtection="0">
      <alignment horizontal="left" vertical="center"/>
    </xf>
    <xf numFmtId="0" fontId="27" fillId="0" borderId="22">
      <alignment horizontal="left" vertical="center"/>
    </xf>
    <xf numFmtId="0" fontId="27" fillId="0" borderId="22">
      <alignment horizontal="left" vertical="center"/>
    </xf>
    <xf numFmtId="0" fontId="27" fillId="0" borderId="22">
      <alignment horizontal="left" vertical="center"/>
    </xf>
    <xf numFmtId="0" fontId="27" fillId="0" borderId="22">
      <alignment horizontal="left" vertical="center"/>
    </xf>
    <xf numFmtId="14" fontId="132" fillId="28" borderId="23">
      <alignment horizontal="center" vertical="center" wrapText="1"/>
    </xf>
    <xf numFmtId="0" fontId="133" fillId="0" borderId="24" applyNumberFormat="0" applyFill="0" applyAlignment="0" applyProtection="0"/>
    <xf numFmtId="0" fontId="134" fillId="0" borderId="25" applyNumberFormat="0" applyFill="0" applyAlignment="0" applyProtection="0"/>
    <xf numFmtId="0" fontId="135" fillId="0" borderId="26" applyNumberFormat="0" applyFill="0" applyAlignment="0" applyProtection="0"/>
    <xf numFmtId="0" fontId="135" fillId="0" borderId="0" applyNumberFormat="0" applyFill="0" applyBorder="0" applyAlignment="0" applyProtection="0"/>
    <xf numFmtId="0" fontId="76" fillId="0" borderId="0" applyFill="0" applyAlignment="0" applyProtection="0">
      <protection locked="0"/>
    </xf>
    <xf numFmtId="0" fontId="76" fillId="0" borderId="9" applyFill="0" applyAlignment="0" applyProtection="0">
      <protection locked="0"/>
    </xf>
    <xf numFmtId="0" fontId="136" fillId="0" borderId="0" applyProtection="0"/>
    <xf numFmtId="0" fontId="137" fillId="0" borderId="0" applyProtection="0"/>
    <xf numFmtId="0" fontId="138" fillId="0" borderId="0" applyProtection="0"/>
    <xf numFmtId="0" fontId="27" fillId="0" borderId="0" applyProtection="0"/>
    <xf numFmtId="0" fontId="139" fillId="0" borderId="23">
      <alignment horizontal="center"/>
    </xf>
    <xf numFmtId="0" fontId="139" fillId="0" borderId="0">
      <alignment horizontal="center"/>
    </xf>
    <xf numFmtId="5" fontId="140" fillId="29" borderId="2" applyNumberFormat="0" applyAlignment="0">
      <alignment horizontal="left" vertical="top"/>
    </xf>
    <xf numFmtId="5" fontId="140" fillId="29" borderId="2" applyNumberFormat="0" applyAlignment="0">
      <alignment horizontal="left" vertical="top"/>
    </xf>
    <xf numFmtId="5" fontId="140" fillId="29" borderId="2" applyNumberFormat="0" applyAlignment="0">
      <alignment horizontal="left" vertical="top"/>
    </xf>
    <xf numFmtId="290" fontId="140" fillId="29" borderId="2" applyNumberFormat="0" applyAlignment="0">
      <alignment horizontal="left" vertical="top"/>
    </xf>
    <xf numFmtId="290" fontId="140" fillId="29" borderId="2" applyNumberFormat="0" applyAlignment="0">
      <alignment horizontal="left" vertical="top"/>
    </xf>
    <xf numFmtId="5" fontId="140" fillId="29" borderId="2" applyNumberFormat="0" applyAlignment="0">
      <alignment horizontal="left" vertical="top"/>
    </xf>
    <xf numFmtId="5" fontId="140" fillId="29" borderId="2" applyNumberFormat="0" applyAlignment="0">
      <alignment horizontal="left" vertical="top"/>
    </xf>
    <xf numFmtId="49" fontId="141" fillId="0" borderId="2">
      <alignment vertical="center"/>
    </xf>
    <xf numFmtId="49" fontId="141" fillId="0" borderId="2">
      <alignment vertical="center"/>
    </xf>
    <xf numFmtId="49" fontId="141" fillId="0" borderId="2">
      <alignment vertical="center"/>
    </xf>
    <xf numFmtId="49" fontId="141" fillId="0" borderId="2">
      <alignment vertical="center"/>
    </xf>
    <xf numFmtId="49" fontId="141" fillId="0" borderId="2">
      <alignment vertical="center"/>
    </xf>
    <xf numFmtId="0" fontId="39" fillId="0" borderId="0"/>
    <xf numFmtId="165" fontId="2" fillId="0" borderId="0" applyFont="0" applyFill="0" applyBorder="0" applyAlignment="0" applyProtection="0"/>
    <xf numFmtId="38" fontId="29" fillId="0" borderId="0" applyFont="0" applyFill="0" applyBorder="0" applyAlignment="0" applyProtection="0"/>
    <xf numFmtId="165" fontId="28" fillId="0" borderId="0" applyFont="0" applyFill="0" applyBorder="0" applyAlignment="0" applyProtection="0"/>
    <xf numFmtId="205" fontId="28" fillId="0" borderId="0" applyFont="0" applyFill="0" applyBorder="0" applyAlignment="0" applyProtection="0"/>
    <xf numFmtId="184" fontId="28" fillId="0" borderId="0" applyFont="0" applyFill="0" applyBorder="0" applyAlignment="0" applyProtection="0"/>
    <xf numFmtId="291" fontId="142" fillId="0" borderId="0" applyFont="0" applyFill="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30" borderId="2" applyNumberFormat="0" applyBorder="0" applyAlignment="0" applyProtection="0"/>
    <xf numFmtId="10" fontId="123" fillId="30" borderId="2" applyNumberFormat="0" applyBorder="0" applyAlignment="0" applyProtection="0"/>
    <xf numFmtId="10" fontId="124" fillId="26" borderId="2" applyNumberFormat="0" applyBorder="0" applyAlignment="0" applyProtection="0"/>
    <xf numFmtId="10" fontId="124" fillId="26" borderId="2" applyNumberFormat="0" applyBorder="0" applyAlignment="0" applyProtection="0"/>
    <xf numFmtId="10" fontId="124" fillId="26" borderId="2" applyNumberFormat="0" applyBorder="0" applyAlignment="0" applyProtection="0"/>
    <xf numFmtId="10" fontId="124" fillId="26" borderId="2" applyNumberFormat="0" applyBorder="0" applyAlignment="0" applyProtection="0"/>
    <xf numFmtId="10" fontId="123" fillId="26" borderId="2" applyNumberFormat="0" applyBorder="0" applyAlignment="0" applyProtection="0"/>
    <xf numFmtId="10" fontId="123" fillId="30"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30"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10" fontId="123" fillId="26" borderId="2" applyNumberFormat="0" applyBorder="0" applyAlignment="0" applyProtection="0"/>
    <xf numFmtId="0" fontId="143" fillId="11" borderId="10" applyNumberFormat="0" applyAlignment="0" applyProtection="0"/>
    <xf numFmtId="0" fontId="143" fillId="11" borderId="10" applyNumberFormat="0" applyAlignment="0" applyProtection="0"/>
    <xf numFmtId="0" fontId="143" fillId="11" borderId="10" applyNumberFormat="0" applyAlignment="0" applyProtection="0"/>
    <xf numFmtId="0" fontId="143" fillId="11" borderId="10" applyNumberFormat="0" applyAlignment="0" applyProtection="0"/>
    <xf numFmtId="0" fontId="143" fillId="11" borderId="10" applyNumberFormat="0" applyAlignment="0" applyProtection="0"/>
    <xf numFmtId="0" fontId="143" fillId="11" borderId="10" applyNumberFormat="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165" fontId="2" fillId="0" borderId="0" applyFont="0" applyFill="0" applyBorder="0" applyAlignment="0" applyProtection="0"/>
    <xf numFmtId="0" fontId="2" fillId="0" borderId="0"/>
    <xf numFmtId="0" fontId="61" fillId="0" borderId="27">
      <alignment horizontal="centerContinuous"/>
    </xf>
    <xf numFmtId="0" fontId="29" fillId="0" borderId="0"/>
    <xf numFmtId="0" fontId="29" fillId="0" borderId="0"/>
    <xf numFmtId="0" fontId="29" fillId="0" borderId="0"/>
    <xf numFmtId="0" fontId="39" fillId="0" borderId="0" applyNumberFormat="0" applyFont="0" applyFill="0" applyBorder="0" applyProtection="0">
      <alignment horizontal="left" vertical="center"/>
    </xf>
    <xf numFmtId="0" fontId="29" fillId="0" borderId="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6" fontId="72"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0" fontId="147" fillId="0" borderId="28" applyNumberFormat="0" applyFill="0" applyAlignment="0" applyProtection="0"/>
    <xf numFmtId="3" fontId="148" fillId="0" borderId="17" applyNumberFormat="0" applyAlignment="0">
      <alignment horizontal="center" vertical="center"/>
    </xf>
    <xf numFmtId="3" fontId="46" fillId="0" borderId="17" applyNumberFormat="0" applyAlignment="0">
      <alignment horizontal="center" vertical="center"/>
    </xf>
    <xf numFmtId="3" fontId="140" fillId="0" borderId="17" applyNumberFormat="0" applyAlignment="0">
      <alignment horizontal="center" vertical="center"/>
    </xf>
    <xf numFmtId="214" fontId="149" fillId="0" borderId="3" applyNumberFormat="0" applyFont="0" applyFill="0" applyBorder="0">
      <alignment horizontal="center"/>
    </xf>
    <xf numFmtId="214" fontId="149" fillId="0" borderId="3" applyNumberFormat="0" applyFont="0" applyFill="0" applyBorder="0">
      <alignment horizontal="center"/>
    </xf>
    <xf numFmtId="38" fontId="29" fillId="0" borderId="0" applyFont="0" applyFill="0" applyBorder="0" applyAlignment="0" applyProtection="0"/>
    <xf numFmtId="40" fontId="29" fillId="0" borderId="0" applyFont="0" applyFill="0" applyBorder="0" applyAlignment="0" applyProtection="0"/>
    <xf numFmtId="165" fontId="52" fillId="0" borderId="0" applyFont="0" applyFill="0" applyBorder="0" applyAlignment="0" applyProtection="0"/>
    <xf numFmtId="166" fontId="52" fillId="0" borderId="0" applyFont="0" applyFill="0" applyBorder="0" applyAlignment="0" applyProtection="0"/>
    <xf numFmtId="0" fontId="150" fillId="0" borderId="23"/>
    <xf numFmtId="0" fontId="150" fillId="0" borderId="23"/>
    <xf numFmtId="0" fontId="151" fillId="0" borderId="23"/>
    <xf numFmtId="169" fontId="52" fillId="0" borderId="3"/>
    <xf numFmtId="169" fontId="52" fillId="0" borderId="3"/>
    <xf numFmtId="292" fontId="152" fillId="0" borderId="3"/>
    <xf numFmtId="293" fontId="16" fillId="0" borderId="3"/>
    <xf numFmtId="294" fontId="29" fillId="0" borderId="0" applyFont="0" applyFill="0" applyBorder="0" applyAlignment="0" applyProtection="0"/>
    <xf numFmtId="295" fontId="29" fillId="0" borderId="0" applyFont="0" applyFill="0" applyBorder="0" applyAlignment="0" applyProtection="0"/>
    <xf numFmtId="296" fontId="52" fillId="0" borderId="0" applyFont="0" applyFill="0" applyBorder="0" applyAlignment="0" applyProtection="0"/>
    <xf numFmtId="297" fontId="52" fillId="0" borderId="0" applyFont="0" applyFill="0" applyBorder="0" applyAlignment="0" applyProtection="0"/>
    <xf numFmtId="0" fontId="37" fillId="0" borderId="0" applyNumberFormat="0" applyFont="0" applyFill="0" applyAlignment="0"/>
    <xf numFmtId="0" fontId="153" fillId="31" borderId="0" applyNumberFormat="0" applyBorder="0" applyAlignment="0" applyProtection="0"/>
    <xf numFmtId="0" fontId="67" fillId="0" borderId="2"/>
    <xf numFmtId="0" fontId="67" fillId="0" borderId="2"/>
    <xf numFmtId="0" fontId="68" fillId="0" borderId="0"/>
    <xf numFmtId="0" fontId="39" fillId="0" borderId="0"/>
    <xf numFmtId="0" fontId="16" fillId="0" borderId="4" applyNumberFormat="0" applyAlignment="0">
      <alignment horizontal="center"/>
    </xf>
    <xf numFmtId="37" fontId="154" fillId="0" borderId="0"/>
    <xf numFmtId="37" fontId="154" fillId="0" borderId="0"/>
    <xf numFmtId="37" fontId="154" fillId="0" borderId="0"/>
    <xf numFmtId="0" fontId="155" fillId="0" borderId="2" applyNumberFormat="0" applyFont="0" applyFill="0" applyBorder="0" applyAlignment="0">
      <alignment horizontal="center"/>
    </xf>
    <xf numFmtId="0" fontId="155" fillId="0" borderId="2" applyNumberFormat="0" applyFont="0" applyFill="0" applyBorder="0" applyAlignment="0">
      <alignment horizontal="center"/>
    </xf>
    <xf numFmtId="0" fontId="155" fillId="0" borderId="2" applyNumberFormat="0" applyFont="0" applyFill="0" applyBorder="0" applyAlignment="0">
      <alignment horizontal="center"/>
    </xf>
    <xf numFmtId="0" fontId="155" fillId="0" borderId="2" applyNumberFormat="0" applyFont="0" applyFill="0" applyBorder="0" applyAlignment="0">
      <alignment horizontal="center"/>
    </xf>
    <xf numFmtId="298" fontId="156" fillId="0" borderId="0"/>
    <xf numFmtId="0" fontId="157" fillId="0" borderId="0"/>
    <xf numFmtId="0" fontId="19" fillId="0" borderId="0"/>
    <xf numFmtId="0" fontId="52" fillId="0" borderId="0"/>
    <xf numFmtId="0" fontId="156" fillId="0" borderId="0"/>
    <xf numFmtId="0" fontId="158" fillId="0" borderId="0"/>
    <xf numFmtId="0" fontId="19" fillId="0" borderId="0"/>
    <xf numFmtId="0" fontId="83" fillId="0" borderId="0"/>
    <xf numFmtId="0" fontId="1" fillId="0" borderId="0"/>
    <xf numFmtId="0" fontId="87" fillId="0" borderId="0"/>
    <xf numFmtId="0" fontId="96" fillId="0" borderId="0"/>
    <xf numFmtId="0" fontId="19" fillId="0" borderId="0"/>
    <xf numFmtId="0" fontId="159" fillId="0" borderId="0"/>
    <xf numFmtId="0" fontId="19" fillId="0" borderId="0"/>
    <xf numFmtId="0" fontId="160" fillId="0" borderId="0"/>
    <xf numFmtId="0" fontId="9" fillId="0" borderId="0"/>
    <xf numFmtId="0" fontId="52" fillId="0" borderId="0"/>
    <xf numFmtId="0" fontId="93" fillId="0" borderId="0"/>
    <xf numFmtId="0" fontId="19" fillId="0" borderId="0"/>
    <xf numFmtId="0" fontId="19" fillId="0" borderId="0"/>
    <xf numFmtId="0" fontId="8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57" fillId="0" borderId="0"/>
    <xf numFmtId="0" fontId="19" fillId="0" borderId="0"/>
    <xf numFmtId="0" fontId="19" fillId="0" borderId="0"/>
    <xf numFmtId="0" fontId="87" fillId="0" borderId="0"/>
    <xf numFmtId="0" fontId="57" fillId="0" borderId="0"/>
    <xf numFmtId="0" fontId="19" fillId="0" borderId="0"/>
    <xf numFmtId="0" fontId="19" fillId="0" borderId="0"/>
    <xf numFmtId="0" fontId="87" fillId="0" borderId="0"/>
    <xf numFmtId="0" fontId="9" fillId="0" borderId="0"/>
    <xf numFmtId="0" fontId="19" fillId="0" borderId="0"/>
    <xf numFmtId="0" fontId="52" fillId="0" borderId="0"/>
    <xf numFmtId="0" fontId="83" fillId="0" borderId="0"/>
    <xf numFmtId="0" fontId="57" fillId="0" borderId="0"/>
    <xf numFmtId="0" fontId="57" fillId="0" borderId="0"/>
    <xf numFmtId="0" fontId="88" fillId="0" borderId="0"/>
    <xf numFmtId="0" fontId="37" fillId="0" borderId="0"/>
    <xf numFmtId="0" fontId="1" fillId="0" borderId="0"/>
    <xf numFmtId="0" fontId="1" fillId="0" borderId="0"/>
    <xf numFmtId="0" fontId="57"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Protection="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7" fillId="0" borderId="0"/>
    <xf numFmtId="0" fontId="87"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0" borderId="0"/>
    <xf numFmtId="0" fontId="14" fillId="0" borderId="0"/>
    <xf numFmtId="0" fontId="19" fillId="0" borderId="0"/>
    <xf numFmtId="0" fontId="19" fillId="0" borderId="0"/>
    <xf numFmtId="0" fontId="83" fillId="0" borderId="0"/>
    <xf numFmtId="0" fontId="57" fillId="0" borderId="0"/>
    <xf numFmtId="0" fontId="19" fillId="0" borderId="0"/>
    <xf numFmtId="0" fontId="19" fillId="0" borderId="0"/>
    <xf numFmtId="0" fontId="1" fillId="0" borderId="0"/>
    <xf numFmtId="0" fontId="39" fillId="0" borderId="0"/>
    <xf numFmtId="0" fontId="83" fillId="0" borderId="0"/>
    <xf numFmtId="0" fontId="39" fillId="0" borderId="0"/>
    <xf numFmtId="0" fontId="83" fillId="0" borderId="0"/>
    <xf numFmtId="0" fontId="19" fillId="0" borderId="0">
      <alignment vertical="top"/>
    </xf>
    <xf numFmtId="0" fontId="16" fillId="0" borderId="0"/>
    <xf numFmtId="0" fontId="88" fillId="0" borderId="0"/>
    <xf numFmtId="0" fontId="83" fillId="0" borderId="0"/>
    <xf numFmtId="0" fontId="19" fillId="0" borderId="0"/>
    <xf numFmtId="0" fontId="83" fillId="0" borderId="0"/>
    <xf numFmtId="0" fontId="83" fillId="0" borderId="0"/>
    <xf numFmtId="0" fontId="83" fillId="0" borderId="0"/>
    <xf numFmtId="0" fontId="88" fillId="0" borderId="0"/>
    <xf numFmtId="0" fontId="88" fillId="0" borderId="0"/>
    <xf numFmtId="0" fontId="88" fillId="0" borderId="0"/>
    <xf numFmtId="0" fontId="88" fillId="0" borderId="0"/>
    <xf numFmtId="0" fontId="88" fillId="0" borderId="0"/>
    <xf numFmtId="0" fontId="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 fillId="0" borderId="0"/>
    <xf numFmtId="0" fontId="2" fillId="0" borderId="0"/>
    <xf numFmtId="0" fontId="159" fillId="0" borderId="0"/>
    <xf numFmtId="0" fontId="19" fillId="0" borderId="0"/>
    <xf numFmtId="0" fontId="4" fillId="0" borderId="0"/>
    <xf numFmtId="0" fontId="19" fillId="0" borderId="0"/>
    <xf numFmtId="0" fontId="93" fillId="0" borderId="0"/>
    <xf numFmtId="0" fontId="9" fillId="0" borderId="0"/>
    <xf numFmtId="0" fontId="92" fillId="0" borderId="0"/>
    <xf numFmtId="0" fontId="19" fillId="0" borderId="0"/>
    <xf numFmtId="0" fontId="83" fillId="0" borderId="0"/>
    <xf numFmtId="0" fontId="83" fillId="0" borderId="0"/>
    <xf numFmtId="0" fontId="19" fillId="0" borderId="0"/>
    <xf numFmtId="0" fontId="19" fillId="0" borderId="0"/>
    <xf numFmtId="0" fontId="19" fillId="0" borderId="0"/>
    <xf numFmtId="0" fontId="19" fillId="0" borderId="0"/>
    <xf numFmtId="0" fontId="19" fillId="0" borderId="0"/>
    <xf numFmtId="0" fontId="19" fillId="0" borderId="0"/>
    <xf numFmtId="0" fontId="83" fillId="0" borderId="0"/>
    <xf numFmtId="0" fontId="88" fillId="0" borderId="0"/>
    <xf numFmtId="0" fontId="88" fillId="0" borderId="0"/>
    <xf numFmtId="0" fontId="83" fillId="0" borderId="0"/>
    <xf numFmtId="0" fontId="161" fillId="0" borderId="0"/>
    <xf numFmtId="0" fontId="161" fillId="0" borderId="0"/>
    <xf numFmtId="0" fontId="161" fillId="0" borderId="0"/>
    <xf numFmtId="0" fontId="159" fillId="0" borderId="0"/>
    <xf numFmtId="0" fontId="14" fillId="0" borderId="0" applyProtection="0"/>
    <xf numFmtId="0" fontId="1" fillId="0" borderId="0"/>
    <xf numFmtId="0" fontId="1" fillId="0" borderId="0"/>
    <xf numFmtId="0" fontId="93" fillId="0" borderId="0"/>
    <xf numFmtId="0" fontId="52" fillId="0" borderId="0"/>
    <xf numFmtId="0" fontId="19" fillId="0" borderId="0"/>
    <xf numFmtId="0" fontId="1" fillId="0" borderId="0"/>
    <xf numFmtId="0" fontId="83" fillId="0" borderId="0"/>
    <xf numFmtId="0" fontId="93" fillId="0" borderId="0"/>
    <xf numFmtId="0" fontId="1" fillId="0" borderId="0"/>
    <xf numFmtId="0" fontId="9" fillId="0" borderId="0"/>
    <xf numFmtId="0" fontId="1" fillId="0" borderId="0"/>
    <xf numFmtId="0" fontId="93" fillId="0" borderId="0"/>
    <xf numFmtId="0" fontId="1" fillId="0" borderId="0"/>
    <xf numFmtId="0" fontId="1" fillId="0" borderId="0"/>
    <xf numFmtId="0" fontId="162" fillId="0" borderId="0"/>
    <xf numFmtId="0" fontId="1" fillId="0" borderId="0"/>
    <xf numFmtId="0" fontId="37" fillId="0" borderId="0"/>
    <xf numFmtId="0" fontId="1" fillId="0" borderId="0"/>
    <xf numFmtId="0" fontId="83" fillId="0" borderId="0"/>
    <xf numFmtId="0" fontId="83" fillId="0" borderId="0"/>
    <xf numFmtId="0" fontId="2" fillId="0" borderId="0"/>
    <xf numFmtId="0" fontId="88" fillId="0" borderId="0"/>
    <xf numFmtId="0" fontId="83" fillId="0" borderId="0"/>
    <xf numFmtId="0" fontId="93" fillId="0" borderId="0"/>
    <xf numFmtId="0" fontId="4" fillId="0" borderId="0"/>
    <xf numFmtId="0" fontId="97" fillId="0" borderId="0"/>
    <xf numFmtId="0" fontId="93" fillId="0" borderId="0"/>
    <xf numFmtId="0" fontId="39" fillId="0" borderId="0"/>
    <xf numFmtId="0" fontId="97" fillId="0" borderId="0"/>
    <xf numFmtId="0" fontId="1" fillId="0" borderId="0"/>
    <xf numFmtId="0" fontId="39" fillId="0" borderId="0"/>
    <xf numFmtId="0" fontId="97" fillId="0" borderId="0"/>
    <xf numFmtId="0" fontId="39" fillId="0" borderId="0"/>
    <xf numFmtId="0" fontId="97" fillId="0" borderId="0"/>
    <xf numFmtId="0" fontId="39" fillId="0" borderId="0"/>
    <xf numFmtId="0" fontId="16" fillId="0" borderId="0"/>
    <xf numFmtId="0" fontId="83" fillId="0" borderId="0"/>
    <xf numFmtId="0" fontId="92" fillId="0" borderId="0"/>
    <xf numFmtId="0" fontId="19" fillId="0" borderId="0"/>
    <xf numFmtId="0" fontId="57" fillId="0" borderId="0"/>
    <xf numFmtId="0" fontId="19" fillId="0" borderId="0"/>
    <xf numFmtId="0" fontId="57" fillId="0" borderId="0"/>
    <xf numFmtId="0" fontId="14" fillId="0" borderId="0" applyProtection="0"/>
    <xf numFmtId="0" fontId="57" fillId="0" borderId="0"/>
    <xf numFmtId="0" fontId="14" fillId="0" borderId="0" applyProtection="0"/>
    <xf numFmtId="0" fontId="19" fillId="0" borderId="0"/>
    <xf numFmtId="0" fontId="57" fillId="0" borderId="0"/>
    <xf numFmtId="0" fontId="37" fillId="0" borderId="0"/>
    <xf numFmtId="0" fontId="19" fillId="0" borderId="0"/>
    <xf numFmtId="0" fontId="1" fillId="0" borderId="0"/>
    <xf numFmtId="0" fontId="57" fillId="0" borderId="0"/>
    <xf numFmtId="0" fontId="14" fillId="0" borderId="0"/>
    <xf numFmtId="0" fontId="37" fillId="0" borderId="0"/>
    <xf numFmtId="0" fontId="1" fillId="0" borderId="0"/>
    <xf numFmtId="0" fontId="1" fillId="0" borderId="0"/>
    <xf numFmtId="0" fontId="1" fillId="0" borderId="0"/>
    <xf numFmtId="0" fontId="4"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83" fillId="0" borderId="0"/>
    <xf numFmtId="0" fontId="10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Protection="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3" fillId="0" borderId="0"/>
    <xf numFmtId="0" fontId="83" fillId="0" borderId="0"/>
    <xf numFmtId="0" fontId="52" fillId="0" borderId="0"/>
    <xf numFmtId="0" fontId="19" fillId="0" borderId="0"/>
    <xf numFmtId="0" fontId="96" fillId="0" borderId="0"/>
    <xf numFmtId="0" fontId="19" fillId="0" borderId="0"/>
    <xf numFmtId="0" fontId="19" fillId="0" borderId="0"/>
    <xf numFmtId="0" fontId="19" fillId="0" borderId="0"/>
    <xf numFmtId="0" fontId="19" fillId="0" borderId="0"/>
    <xf numFmtId="0" fontId="19" fillId="0" borderId="0"/>
    <xf numFmtId="0" fontId="83" fillId="0" borderId="0"/>
    <xf numFmtId="0" fontId="19" fillId="0" borderId="0"/>
    <xf numFmtId="0" fontId="93" fillId="0" borderId="0"/>
    <xf numFmtId="0" fontId="1" fillId="0" borderId="0"/>
    <xf numFmtId="0" fontId="1" fillId="0" borderId="0"/>
    <xf numFmtId="0" fontId="161" fillId="0" borderId="0"/>
    <xf numFmtId="0" fontId="19" fillId="0" borderId="0"/>
    <xf numFmtId="0" fontId="57" fillId="0" borderId="0"/>
    <xf numFmtId="0" fontId="57" fillId="0" borderId="0" applyProtection="0"/>
    <xf numFmtId="0" fontId="8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3" fillId="0" borderId="0"/>
    <xf numFmtId="0" fontId="2" fillId="0" borderId="0"/>
    <xf numFmtId="0" fontId="1" fillId="0" borderId="0"/>
    <xf numFmtId="0" fontId="2" fillId="0" borderId="0"/>
    <xf numFmtId="0" fontId="19" fillId="0" borderId="0"/>
    <xf numFmtId="0" fontId="19" fillId="0" borderId="0"/>
    <xf numFmtId="0" fontId="51" fillId="0" borderId="0"/>
    <xf numFmtId="0" fontId="8" fillId="0" borderId="0"/>
    <xf numFmtId="0" fontId="51" fillId="0" borderId="0"/>
    <xf numFmtId="0" fontId="51" fillId="0" borderId="0"/>
    <xf numFmtId="0" fontId="89" fillId="0" borderId="0"/>
    <xf numFmtId="0" fontId="19" fillId="0" borderId="0"/>
    <xf numFmtId="0" fontId="19"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9" fillId="0" borderId="0"/>
    <xf numFmtId="0" fontId="14" fillId="0" borderId="0"/>
    <xf numFmtId="0" fontId="14" fillId="0" borderId="0"/>
    <xf numFmtId="0" fontId="14" fillId="0" borderId="0"/>
    <xf numFmtId="0" fontId="14" fillId="0" borderId="0"/>
    <xf numFmtId="0" fontId="87" fillId="0" borderId="0"/>
    <xf numFmtId="0" fontId="87" fillId="0" borderId="0"/>
    <xf numFmtId="0" fontId="83" fillId="0" borderId="0" applyProtection="0"/>
    <xf numFmtId="0" fontId="87" fillId="0" borderId="0"/>
    <xf numFmtId="0" fontId="87" fillId="0" borderId="0"/>
    <xf numFmtId="0" fontId="87" fillId="0" borderId="0"/>
    <xf numFmtId="0" fontId="87" fillId="0" borderId="0"/>
    <xf numFmtId="0" fontId="14" fillId="0" borderId="0"/>
    <xf numFmtId="0" fontId="87" fillId="0" borderId="0"/>
    <xf numFmtId="0" fontId="87"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xf numFmtId="0" fontId="88" fillId="0" borderId="0"/>
    <xf numFmtId="0" fontId="20" fillId="0" borderId="0"/>
    <xf numFmtId="0" fontId="88" fillId="0" borderId="0"/>
    <xf numFmtId="0" fontId="88" fillId="0" borderId="0"/>
    <xf numFmtId="0" fontId="88" fillId="0" borderId="0"/>
    <xf numFmtId="0" fontId="88" fillId="0" borderId="0"/>
    <xf numFmtId="0" fontId="88" fillId="0" borderId="0"/>
    <xf numFmtId="0" fontId="83" fillId="0" borderId="0"/>
    <xf numFmtId="0" fontId="93" fillId="0" borderId="0"/>
    <xf numFmtId="0" fontId="89" fillId="0" borderId="0"/>
    <xf numFmtId="0" fontId="1" fillId="0" borderId="0"/>
    <xf numFmtId="0" fontId="88" fillId="0" borderId="0"/>
    <xf numFmtId="0" fontId="19" fillId="0" borderId="0"/>
    <xf numFmtId="0" fontId="1" fillId="0" borderId="0"/>
    <xf numFmtId="0" fontId="9" fillId="0" borderId="0"/>
    <xf numFmtId="0" fontId="51" fillId="0" borderId="0"/>
    <xf numFmtId="0" fontId="51" fillId="0" borderId="0"/>
    <xf numFmtId="0" fontId="51" fillId="0" borderId="0"/>
    <xf numFmtId="0" fontId="88" fillId="0" borderId="0"/>
    <xf numFmtId="0" fontId="88" fillId="0" borderId="0"/>
    <xf numFmtId="0" fontId="88" fillId="0" borderId="0"/>
    <xf numFmtId="0" fontId="19" fillId="0" borderId="0"/>
    <xf numFmtId="0" fontId="14"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81" fillId="0" borderId="0"/>
    <xf numFmtId="0" fontId="19" fillId="0" borderId="0"/>
    <xf numFmtId="0" fontId="14" fillId="0" borderId="0"/>
    <xf numFmtId="0" fontId="92" fillId="0" borderId="0"/>
    <xf numFmtId="0" fontId="9" fillId="0" borderId="0"/>
    <xf numFmtId="0" fontId="19" fillId="0" borderId="0" applyProtection="0"/>
    <xf numFmtId="0" fontId="87" fillId="0" borderId="0"/>
    <xf numFmtId="0" fontId="51" fillId="0" borderId="0"/>
    <xf numFmtId="0" fontId="9" fillId="0" borderId="0"/>
    <xf numFmtId="0" fontId="19" fillId="0" borderId="0"/>
    <xf numFmtId="0" fontId="19" fillId="0" borderId="0"/>
    <xf numFmtId="0" fontId="19" fillId="0" borderId="0"/>
    <xf numFmtId="0" fontId="84" fillId="0" borderId="0"/>
    <xf numFmtId="0" fontId="14" fillId="0" borderId="0"/>
    <xf numFmtId="0" fontId="14" fillId="0" borderId="0"/>
    <xf numFmtId="0" fontId="1" fillId="0" borderId="0"/>
    <xf numFmtId="0" fontId="1" fillId="0" borderId="0"/>
    <xf numFmtId="0" fontId="1" fillId="0" borderId="0"/>
    <xf numFmtId="0" fontId="1" fillId="0" borderId="0"/>
    <xf numFmtId="0" fontId="14" fillId="0" borderId="0"/>
    <xf numFmtId="0" fontId="52" fillId="0" borderId="0"/>
    <xf numFmtId="0" fontId="52" fillId="0" borderId="0"/>
    <xf numFmtId="0" fontId="164" fillId="0" borderId="0"/>
    <xf numFmtId="0" fontId="93" fillId="0" borderId="0"/>
    <xf numFmtId="0" fontId="93" fillId="0" borderId="0"/>
    <xf numFmtId="0" fontId="2" fillId="0" borderId="0"/>
    <xf numFmtId="0" fontId="2" fillId="0" borderId="0"/>
    <xf numFmtId="0" fontId="52" fillId="0" borderId="0"/>
    <xf numFmtId="0" fontId="5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52" fillId="0" borderId="0"/>
    <xf numFmtId="0" fontId="8" fillId="0" borderId="0"/>
    <xf numFmtId="0" fontId="1" fillId="0" borderId="0"/>
    <xf numFmtId="0" fontId="52" fillId="0" borderId="0"/>
    <xf numFmtId="0" fontId="1" fillId="0" borderId="0"/>
    <xf numFmtId="0" fontId="1" fillId="0" borderId="0"/>
    <xf numFmtId="0" fontId="1" fillId="0" borderId="0"/>
    <xf numFmtId="0" fontId="19" fillId="0" borderId="0"/>
    <xf numFmtId="0" fontId="19" fillId="0" borderId="0"/>
    <xf numFmtId="0" fontId="4" fillId="0" borderId="0"/>
    <xf numFmtId="0" fontId="83" fillId="0" borderId="0"/>
    <xf numFmtId="0" fontId="39" fillId="0" borderId="0"/>
    <xf numFmtId="0" fontId="39" fillId="0" borderId="0"/>
    <xf numFmtId="0" fontId="19" fillId="0" borderId="0"/>
    <xf numFmtId="0" fontId="93" fillId="0" borderId="0"/>
    <xf numFmtId="0" fontId="2" fillId="0" borderId="0"/>
    <xf numFmtId="0" fontId="19" fillId="0" borderId="0"/>
    <xf numFmtId="0" fontId="89" fillId="0" borderId="0"/>
    <xf numFmtId="0" fontId="83" fillId="0" borderId="0"/>
    <xf numFmtId="0" fontId="19" fillId="0" borderId="0"/>
    <xf numFmtId="0" fontId="19" fillId="0" borderId="0"/>
    <xf numFmtId="0" fontId="83" fillId="0" borderId="0"/>
    <xf numFmtId="0" fontId="83" fillId="0" borderId="0"/>
    <xf numFmtId="0" fontId="1" fillId="0" borderId="0"/>
    <xf numFmtId="0" fontId="92" fillId="0" borderId="0"/>
    <xf numFmtId="0" fontId="19" fillId="0" borderId="0"/>
    <xf numFmtId="0" fontId="87"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93" fillId="0" borderId="0"/>
    <xf numFmtId="0" fontId="2" fillId="0" borderId="0"/>
    <xf numFmtId="0" fontId="40" fillId="0" borderId="0" applyFont="0"/>
    <xf numFmtId="0" fontId="106" fillId="0" borderId="0"/>
    <xf numFmtId="0" fontId="89" fillId="2" borderId="1" applyNumberFormat="0" applyFont="0" applyAlignment="0" applyProtection="0"/>
    <xf numFmtId="0" fontId="83" fillId="31" borderId="29" applyNumberFormat="0" applyFont="0" applyAlignment="0" applyProtection="0"/>
    <xf numFmtId="0" fontId="89" fillId="2" borderId="1" applyNumberFormat="0" applyFont="0" applyAlignment="0" applyProtection="0"/>
    <xf numFmtId="0" fontId="83" fillId="31" borderId="29" applyNumberFormat="0" applyFont="0" applyAlignment="0" applyProtection="0"/>
    <xf numFmtId="0" fontId="83" fillId="31" borderId="29" applyNumberFormat="0" applyFont="0" applyAlignment="0" applyProtection="0"/>
    <xf numFmtId="0" fontId="83" fillId="31" borderId="29" applyNumberFormat="0" applyFont="0" applyAlignment="0" applyProtection="0"/>
    <xf numFmtId="0" fontId="52" fillId="32" borderId="29" applyNumberFormat="0" applyFont="0" applyAlignment="0" applyProtection="0"/>
    <xf numFmtId="299" fontId="34" fillId="0" borderId="0" applyFont="0" applyFill="0" applyBorder="0" applyProtection="0">
      <alignment vertical="top" wrapText="1"/>
    </xf>
    <xf numFmtId="0" fontId="16" fillId="0" borderId="0"/>
    <xf numFmtId="0" fontId="16" fillId="0" borderId="0"/>
    <xf numFmtId="0" fontId="16" fillId="0" borderId="0" applyProtection="0"/>
    <xf numFmtId="0" fontId="16" fillId="0" borderId="0" applyProtection="0"/>
    <xf numFmtId="3" fontId="165" fillId="0" borderId="0" applyFont="0" applyFill="0" applyBorder="0" applyAlignment="0" applyProtection="0"/>
    <xf numFmtId="165" fontId="38"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76" fillId="0" borderId="0" applyNumberFormat="0" applyFill="0" applyBorder="0" applyAlignment="0" applyProtection="0"/>
    <xf numFmtId="0" fontId="166" fillId="0" borderId="0" applyNumberFormat="0" applyFill="0" applyBorder="0" applyAlignment="0" applyProtection="0"/>
    <xf numFmtId="0" fontId="76"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76" fillId="0" borderId="0" applyProtection="0"/>
    <xf numFmtId="0" fontId="19" fillId="0" borderId="0" applyFont="0" applyFill="0" applyBorder="0" applyAlignment="0" applyProtection="0"/>
    <xf numFmtId="0" fontId="39" fillId="0" borderId="0"/>
    <xf numFmtId="0" fontId="167" fillId="24" borderId="30" applyNumberFormat="0" applyAlignment="0" applyProtection="0"/>
    <xf numFmtId="173" fontId="168" fillId="0" borderId="4" applyFont="0" applyBorder="0" applyAlignment="0"/>
    <xf numFmtId="0" fontId="169" fillId="26" borderId="0"/>
    <xf numFmtId="0" fontId="97" fillId="26" borderId="0"/>
    <xf numFmtId="0" fontId="97" fillId="26" borderId="0"/>
    <xf numFmtId="165" fontId="52"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14" fontId="61" fillId="0" borderId="0">
      <alignment horizontal="center" wrapText="1"/>
      <protection locked="0"/>
    </xf>
    <xf numFmtId="14" fontId="62" fillId="0" borderId="0">
      <alignment horizontal="center" wrapText="1"/>
      <protection locked="0"/>
    </xf>
    <xf numFmtId="300" fontId="76" fillId="0" borderId="0" applyFont="0" applyFill="0" applyBorder="0" applyAlignment="0" applyProtection="0"/>
    <xf numFmtId="301" fontId="85" fillId="0" borderId="0" applyFont="0" applyFill="0" applyBorder="0" applyAlignment="0" applyProtection="0"/>
    <xf numFmtId="302" fontId="86"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303" fontId="19" fillId="0" borderId="0" applyFont="0" applyFill="0" applyBorder="0" applyAlignment="0" applyProtection="0"/>
    <xf numFmtId="222" fontId="52"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2"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223" fontId="19" fillId="0" borderId="0" applyFont="0" applyFill="0" applyBorder="0" applyAlignment="0" applyProtection="0"/>
    <xf numFmtId="304" fontId="52"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4"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305"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52" fillId="0" borderId="0" applyFont="0" applyFill="0" applyBorder="0" applyAlignment="0" applyProtection="0"/>
    <xf numFmtId="10" fontId="19" fillId="0" borderId="0" applyFont="0" applyFill="0" applyBorder="0" applyAlignment="0" applyProtection="0"/>
    <xf numFmtId="10" fontId="14" fillId="0" borderId="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306" fontId="86" fillId="0" borderId="0" applyFont="0" applyFill="0" applyBorder="0" applyAlignment="0" applyProtection="0"/>
    <xf numFmtId="307" fontId="85" fillId="0" borderId="0" applyFont="0" applyFill="0" applyBorder="0" applyAlignment="0" applyProtection="0"/>
    <xf numFmtId="308" fontId="86" fillId="0" borderId="0" applyFont="0" applyFill="0" applyBorder="0" applyAlignment="0" applyProtection="0"/>
    <xf numFmtId="309" fontId="85" fillId="0" borderId="0" applyFont="0" applyFill="0" applyBorder="0" applyAlignment="0" applyProtection="0"/>
    <xf numFmtId="310" fontId="86" fillId="0" borderId="0" applyFont="0" applyFill="0" applyBorder="0" applyAlignment="0" applyProtection="0"/>
    <xf numFmtId="311" fontId="85"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9" fontId="4" fillId="0" borderId="0" applyFont="0" applyFill="0" applyBorder="0" applyAlignment="0" applyProtection="0"/>
    <xf numFmtId="9" fontId="83" fillId="0" borderId="0" applyFont="0" applyFill="0" applyBorder="0" applyAlignment="0" applyProtection="0"/>
    <xf numFmtId="9" fontId="39" fillId="0" borderId="0" applyFont="0" applyFill="0" applyBorder="0" applyAlignment="0" applyProtection="0"/>
    <xf numFmtId="0" fontId="19" fillId="0" borderId="0"/>
    <xf numFmtId="9" fontId="19" fillId="0" borderId="0" applyFont="0" applyFill="0" applyBorder="0" applyAlignment="0" applyProtection="0"/>
    <xf numFmtId="9" fontId="93"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7" fillId="0" borderId="0" applyFont="0" applyFill="0" applyBorder="0" applyAlignment="0" applyProtection="0"/>
    <xf numFmtId="9" fontId="9" fillId="0" borderId="0" applyFont="0" applyFill="0" applyBorder="0" applyAlignment="0" applyProtection="0"/>
    <xf numFmtId="9" fontId="82" fillId="0" borderId="0" applyFont="0" applyFill="0" applyBorder="0" applyAlignment="0" applyProtection="0"/>
    <xf numFmtId="9" fontId="39" fillId="0" borderId="0" applyFont="0" applyFill="0" applyBorder="0" applyAlignment="0" applyProtection="0"/>
    <xf numFmtId="9" fontId="84" fillId="0" borderId="0" applyFont="0" applyFill="0" applyBorder="0" applyAlignment="0" applyProtection="0"/>
    <xf numFmtId="9" fontId="83" fillId="0" borderId="0" applyFont="0" applyFill="0" applyBorder="0" applyAlignment="0" applyProtection="0"/>
    <xf numFmtId="9" fontId="92" fillId="0" borderId="0" applyFont="0" applyFill="0" applyBorder="0" applyAlignment="0" applyProtection="0"/>
    <xf numFmtId="9" fontId="83" fillId="0" borderId="0" applyFont="0" applyFill="0" applyBorder="0" applyAlignment="0" applyProtection="0"/>
    <xf numFmtId="9" fontId="91" fillId="0" borderId="0" applyFont="0" applyFill="0" applyBorder="0" applyAlignment="0" applyProtection="0"/>
    <xf numFmtId="9" fontId="83" fillId="0" borderId="0" applyFont="0" applyFill="0" applyBorder="0" applyAlignment="0" applyProtection="0"/>
    <xf numFmtId="9" fontId="3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04" fillId="0" borderId="0" applyFont="0" applyFill="0" applyBorder="0" applyAlignment="0" applyProtection="0"/>
    <xf numFmtId="9" fontId="83" fillId="0" borderId="0" applyFont="0" applyFill="0" applyBorder="0" applyAlignment="0" applyProtection="0"/>
    <xf numFmtId="9" fontId="29" fillId="0" borderId="31" applyNumberFormat="0" applyBorder="0"/>
    <xf numFmtId="9" fontId="29" fillId="0" borderId="31" applyNumberFormat="0" applyBorder="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24" fontId="72"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5" fontId="19" fillId="0" borderId="0" applyFill="0" applyBorder="0" applyAlignment="0"/>
    <xf numFmtId="226" fontId="72"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27" fontId="19" fillId="0" borderId="0" applyFill="0" applyBorder="0" applyAlignment="0"/>
    <xf numFmtId="216" fontId="72"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217" fontId="19" fillId="0" borderId="0" applyFill="0" applyBorder="0" applyAlignment="0"/>
    <xf numFmtId="0" fontId="170" fillId="0" borderId="0"/>
    <xf numFmtId="0" fontId="171" fillId="0" borderId="0"/>
    <xf numFmtId="0" fontId="29" fillId="0" borderId="0" applyNumberFormat="0" applyFont="0" applyFill="0" applyBorder="0" applyAlignment="0" applyProtection="0">
      <alignment horizontal="left"/>
    </xf>
    <xf numFmtId="0" fontId="172" fillId="0" borderId="23">
      <alignment horizontal="center"/>
    </xf>
    <xf numFmtId="1" fontId="52" fillId="0" borderId="17" applyNumberFormat="0" applyFill="0" applyAlignment="0" applyProtection="0">
      <alignment horizontal="center" vertical="center"/>
    </xf>
    <xf numFmtId="0" fontId="173" fillId="33" borderId="0" applyNumberFormat="0" applyFont="0" applyBorder="0" applyAlignment="0">
      <alignment horizontal="center"/>
    </xf>
    <xf numFmtId="0" fontId="173" fillId="33" borderId="0" applyNumberFormat="0" applyFont="0" applyBorder="0" applyAlignment="0">
      <alignment horizontal="center"/>
    </xf>
    <xf numFmtId="14" fontId="174" fillId="0" borderId="0" applyNumberFormat="0" applyFill="0" applyBorder="0" applyAlignment="0" applyProtection="0">
      <alignment horizontal="left"/>
    </xf>
    <xf numFmtId="0" fontId="145" fillId="0" borderId="0"/>
    <xf numFmtId="0" fontId="16" fillId="0" borderId="0"/>
    <xf numFmtId="165" fontId="28" fillId="0" borderId="0" applyFont="0" applyFill="0" applyBorder="0" applyAlignment="0" applyProtection="0"/>
    <xf numFmtId="205" fontId="28" fillId="0" borderId="0" applyFont="0" applyFill="0" applyBorder="0" applyAlignment="0" applyProtection="0"/>
    <xf numFmtId="184" fontId="2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Protection="0"/>
    <xf numFmtId="202" fontId="28" fillId="0" borderId="0" applyFont="0" applyFill="0" applyBorder="0" applyAlignment="0" applyProtection="0"/>
    <xf numFmtId="165" fontId="14" fillId="0" borderId="0" applyProtection="0"/>
    <xf numFmtId="4" fontId="175" fillId="34" borderId="32" applyNumberFormat="0" applyProtection="0">
      <alignment vertical="center"/>
    </xf>
    <xf numFmtId="4" fontId="176" fillId="34" borderId="32" applyNumberFormat="0" applyProtection="0">
      <alignment vertical="center"/>
    </xf>
    <xf numFmtId="4" fontId="177" fillId="34" borderId="32" applyNumberFormat="0" applyProtection="0">
      <alignment vertical="center"/>
    </xf>
    <xf numFmtId="4" fontId="178" fillId="34" borderId="32" applyNumberFormat="0" applyProtection="0">
      <alignment vertical="center"/>
    </xf>
    <xf numFmtId="4" fontId="179" fillId="34" borderId="32" applyNumberFormat="0" applyProtection="0">
      <alignment horizontal="left" vertical="center" indent="1"/>
    </xf>
    <xf numFmtId="4" fontId="180" fillId="34" borderId="32" applyNumberFormat="0" applyProtection="0">
      <alignment horizontal="left" vertical="center" indent="1"/>
    </xf>
    <xf numFmtId="4" fontId="179" fillId="35" borderId="0" applyNumberFormat="0" applyProtection="0">
      <alignment horizontal="left" vertical="center" indent="1"/>
    </xf>
    <xf numFmtId="4" fontId="180" fillId="35" borderId="0" applyNumberFormat="0" applyProtection="0">
      <alignment horizontal="left" vertical="center" indent="1"/>
    </xf>
    <xf numFmtId="4" fontId="179" fillId="36" borderId="32" applyNumberFormat="0" applyProtection="0">
      <alignment horizontal="right" vertical="center"/>
    </xf>
    <xf numFmtId="4" fontId="180" fillId="36" borderId="32" applyNumberFormat="0" applyProtection="0">
      <alignment horizontal="right" vertical="center"/>
    </xf>
    <xf numFmtId="4" fontId="179" fillId="37" borderId="32" applyNumberFormat="0" applyProtection="0">
      <alignment horizontal="right" vertical="center"/>
    </xf>
    <xf numFmtId="4" fontId="180" fillId="37" borderId="32" applyNumberFormat="0" applyProtection="0">
      <alignment horizontal="right" vertical="center"/>
    </xf>
    <xf numFmtId="4" fontId="179" fillId="38" borderId="32" applyNumberFormat="0" applyProtection="0">
      <alignment horizontal="right" vertical="center"/>
    </xf>
    <xf numFmtId="4" fontId="180" fillId="38" borderId="32" applyNumberFormat="0" applyProtection="0">
      <alignment horizontal="right" vertical="center"/>
    </xf>
    <xf numFmtId="4" fontId="179" fillId="39" borderId="32" applyNumberFormat="0" applyProtection="0">
      <alignment horizontal="right" vertical="center"/>
    </xf>
    <xf numFmtId="4" fontId="180" fillId="39" borderId="32" applyNumberFormat="0" applyProtection="0">
      <alignment horizontal="right" vertical="center"/>
    </xf>
    <xf numFmtId="4" fontId="179" fillId="40" borderId="32" applyNumberFormat="0" applyProtection="0">
      <alignment horizontal="right" vertical="center"/>
    </xf>
    <xf numFmtId="4" fontId="180" fillId="40" borderId="32" applyNumberFormat="0" applyProtection="0">
      <alignment horizontal="right" vertical="center"/>
    </xf>
    <xf numFmtId="4" fontId="179" fillId="41" borderId="32" applyNumberFormat="0" applyProtection="0">
      <alignment horizontal="right" vertical="center"/>
    </xf>
    <xf numFmtId="4" fontId="180" fillId="41" borderId="32" applyNumberFormat="0" applyProtection="0">
      <alignment horizontal="right" vertical="center"/>
    </xf>
    <xf numFmtId="4" fontId="179" fillId="42" borderId="32" applyNumberFormat="0" applyProtection="0">
      <alignment horizontal="right" vertical="center"/>
    </xf>
    <xf numFmtId="4" fontId="180" fillId="42" borderId="32" applyNumberFormat="0" applyProtection="0">
      <alignment horizontal="right" vertical="center"/>
    </xf>
    <xf numFmtId="4" fontId="179" fillId="43" borderId="32" applyNumberFormat="0" applyProtection="0">
      <alignment horizontal="right" vertical="center"/>
    </xf>
    <xf numFmtId="4" fontId="180" fillId="43" borderId="32" applyNumberFormat="0" applyProtection="0">
      <alignment horizontal="right" vertical="center"/>
    </xf>
    <xf numFmtId="4" fontId="179" fillId="44" borderId="32" applyNumberFormat="0" applyProtection="0">
      <alignment horizontal="right" vertical="center"/>
    </xf>
    <xf numFmtId="4" fontId="180" fillId="44" borderId="32" applyNumberFormat="0" applyProtection="0">
      <alignment horizontal="right" vertical="center"/>
    </xf>
    <xf numFmtId="4" fontId="175" fillId="45" borderId="33" applyNumberFormat="0" applyProtection="0">
      <alignment horizontal="left" vertical="center" indent="1"/>
    </xf>
    <xf numFmtId="4" fontId="176" fillId="45" borderId="33" applyNumberFormat="0" applyProtection="0">
      <alignment horizontal="left" vertical="center" indent="1"/>
    </xf>
    <xf numFmtId="4" fontId="175" fillId="46" borderId="0" applyNumberFormat="0" applyProtection="0">
      <alignment horizontal="left" vertical="center" indent="1"/>
    </xf>
    <xf numFmtId="4" fontId="176" fillId="46" borderId="0" applyNumberFormat="0" applyProtection="0">
      <alignment horizontal="left" vertical="center" indent="1"/>
    </xf>
    <xf numFmtId="4" fontId="175" fillId="35" borderId="0" applyNumberFormat="0" applyProtection="0">
      <alignment horizontal="left" vertical="center" indent="1"/>
    </xf>
    <xf numFmtId="4" fontId="176" fillId="35" borderId="0" applyNumberFormat="0" applyProtection="0">
      <alignment horizontal="left" vertical="center" indent="1"/>
    </xf>
    <xf numFmtId="4" fontId="179" fillId="46" borderId="32" applyNumberFormat="0" applyProtection="0">
      <alignment horizontal="right" vertical="center"/>
    </xf>
    <xf numFmtId="4" fontId="180" fillId="46" borderId="32" applyNumberFormat="0" applyProtection="0">
      <alignment horizontal="right" vertical="center"/>
    </xf>
    <xf numFmtId="4" fontId="32" fillId="46" borderId="0" applyNumberFormat="0" applyProtection="0">
      <alignment horizontal="left" vertical="center" indent="1"/>
    </xf>
    <xf numFmtId="4" fontId="31" fillId="46" borderId="0" applyNumberFormat="0" applyProtection="0">
      <alignment horizontal="left" vertical="center" indent="1"/>
    </xf>
    <xf numFmtId="4" fontId="32" fillId="35" borderId="0" applyNumberFormat="0" applyProtection="0">
      <alignment horizontal="left" vertical="center" indent="1"/>
    </xf>
    <xf numFmtId="4" fontId="31" fillId="35" borderId="0" applyNumberFormat="0" applyProtection="0">
      <alignment horizontal="left" vertical="center" indent="1"/>
    </xf>
    <xf numFmtId="4" fontId="179" fillId="47" borderId="32" applyNumberFormat="0" applyProtection="0">
      <alignment vertical="center"/>
    </xf>
    <xf numFmtId="4" fontId="180" fillId="47" borderId="32" applyNumberFormat="0" applyProtection="0">
      <alignment vertical="center"/>
    </xf>
    <xf numFmtId="4" fontId="181" fillId="47" borderId="32" applyNumberFormat="0" applyProtection="0">
      <alignment vertical="center"/>
    </xf>
    <xf numFmtId="4" fontId="182" fillId="47" borderId="32" applyNumberFormat="0" applyProtection="0">
      <alignment vertical="center"/>
    </xf>
    <xf numFmtId="4" fontId="175" fillId="46" borderId="34" applyNumberFormat="0" applyProtection="0">
      <alignment horizontal="left" vertical="center" indent="1"/>
    </xf>
    <xf numFmtId="4" fontId="176" fillId="46" borderId="34" applyNumberFormat="0" applyProtection="0">
      <alignment horizontal="left" vertical="center" indent="1"/>
    </xf>
    <xf numFmtId="4" fontId="179" fillId="47" borderId="32" applyNumberFormat="0" applyProtection="0">
      <alignment horizontal="right" vertical="center"/>
    </xf>
    <xf numFmtId="4" fontId="180" fillId="47" borderId="32" applyNumberFormat="0" applyProtection="0">
      <alignment horizontal="right" vertical="center"/>
    </xf>
    <xf numFmtId="4" fontId="181" fillId="47" borderId="32" applyNumberFormat="0" applyProtection="0">
      <alignment horizontal="right" vertical="center"/>
    </xf>
    <xf numFmtId="4" fontId="182" fillId="47" borderId="32" applyNumberFormat="0" applyProtection="0">
      <alignment horizontal="right" vertical="center"/>
    </xf>
    <xf numFmtId="4" fontId="175" fillId="46" borderId="32" applyNumberFormat="0" applyProtection="0">
      <alignment horizontal="left" vertical="center" indent="1"/>
    </xf>
    <xf numFmtId="4" fontId="176" fillId="46" borderId="32" applyNumberFormat="0" applyProtection="0">
      <alignment horizontal="left" vertical="center" indent="1"/>
    </xf>
    <xf numFmtId="4" fontId="183" fillId="29" borderId="34" applyNumberFormat="0" applyProtection="0">
      <alignment horizontal="left" vertical="center" indent="1"/>
    </xf>
    <xf numFmtId="4" fontId="184" fillId="29" borderId="34" applyNumberFormat="0" applyProtection="0">
      <alignment horizontal="left" vertical="center" indent="1"/>
    </xf>
    <xf numFmtId="4" fontId="185" fillId="47" borderId="32" applyNumberFormat="0" applyProtection="0">
      <alignment horizontal="right" vertical="center"/>
    </xf>
    <xf numFmtId="4" fontId="186" fillId="47" borderId="32" applyNumberFormat="0" applyProtection="0">
      <alignment horizontal="right" vertical="center"/>
    </xf>
    <xf numFmtId="312" fontId="187" fillId="0" borderId="0" applyFont="0" applyFill="0" applyBorder="0" applyAlignment="0" applyProtection="0"/>
    <xf numFmtId="0" fontId="173" fillId="1" borderId="22" applyNumberFormat="0" applyFont="0" applyAlignment="0">
      <alignment horizontal="center"/>
    </xf>
    <xf numFmtId="0" fontId="173" fillId="1" borderId="22" applyNumberFormat="0" applyFont="0" applyAlignment="0">
      <alignment horizontal="center"/>
    </xf>
    <xf numFmtId="0" fontId="173" fillId="1" borderId="22" applyNumberFormat="0" applyFont="0" applyAlignment="0">
      <alignment horizontal="center"/>
    </xf>
    <xf numFmtId="0" fontId="173" fillId="1" borderId="22" applyNumberFormat="0" applyFont="0" applyAlignment="0">
      <alignment horizontal="center"/>
    </xf>
    <xf numFmtId="3" fontId="10" fillId="0" borderId="0"/>
    <xf numFmtId="0" fontId="188" fillId="0" borderId="0" applyNumberFormat="0" applyFill="0" applyBorder="0" applyAlignment="0">
      <alignment horizontal="center"/>
    </xf>
    <xf numFmtId="0" fontId="189" fillId="0" borderId="35" applyNumberFormat="0" applyFill="0" applyBorder="0" applyAlignment="0" applyProtection="0"/>
    <xf numFmtId="173" fontId="190" fillId="0" borderId="0" applyNumberFormat="0" applyBorder="0" applyAlignment="0">
      <alignment horizontal="centerContinuous"/>
    </xf>
    <xf numFmtId="0" fontId="16" fillId="0" borderId="0" applyNumberFormat="0" applyFill="0" applyBorder="0" applyAlignment="0" applyProtection="0"/>
    <xf numFmtId="0" fontId="30" fillId="0" borderId="0"/>
    <xf numFmtId="0" fontId="16" fillId="0" borderId="0" applyNumberFormat="0" applyFill="0" applyBorder="0" applyAlignment="0" applyProtection="0"/>
    <xf numFmtId="0" fontId="16" fillId="0" borderId="0" applyNumberFormat="0" applyFill="0" applyBorder="0" applyAlignment="0" applyProtection="0"/>
    <xf numFmtId="183" fontId="28" fillId="0" borderId="0" applyFont="0" applyFill="0" applyBorder="0" applyAlignment="0" applyProtection="0"/>
    <xf numFmtId="173" fontId="41" fillId="0" borderId="0" applyFont="0" applyFill="0" applyBorder="0" applyAlignment="0" applyProtection="0"/>
    <xf numFmtId="204"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165" fontId="28" fillId="0" borderId="0" applyFont="0" applyFill="0" applyBorder="0" applyAlignment="0" applyProtection="0"/>
    <xf numFmtId="205" fontId="28" fillId="0" borderId="0" applyFont="0" applyFill="0" applyBorder="0" applyAlignment="0" applyProtection="0"/>
    <xf numFmtId="206" fontId="28" fillId="0" borderId="0" applyFont="0" applyFill="0" applyBorder="0" applyAlignment="0" applyProtection="0"/>
    <xf numFmtId="203" fontId="28" fillId="0" borderId="0" applyFont="0" applyFill="0" applyBorder="0" applyAlignment="0" applyProtection="0"/>
    <xf numFmtId="203"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 fillId="0" borderId="0" applyFont="0" applyFill="0" applyBorder="0" applyAlignment="0" applyProtection="0"/>
    <xf numFmtId="184" fontId="28"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65" fontId="2"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10" fillId="0" borderId="0" applyFont="0" applyFill="0" applyBorder="0" applyAlignment="0" applyProtection="0"/>
    <xf numFmtId="195" fontId="28" fillId="0" borderId="0" applyFont="0" applyFill="0" applyBorder="0" applyAlignment="0" applyProtection="0"/>
    <xf numFmtId="185" fontId="28" fillId="0" borderId="0" applyFont="0" applyFill="0" applyBorder="0" applyAlignment="0" applyProtection="0"/>
    <xf numFmtId="198"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165" fontId="2"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0" fontId="16" fillId="0" borderId="0"/>
    <xf numFmtId="313" fontId="67" fillId="0" borderId="0" applyFont="0" applyFill="0" applyBorder="0" applyAlignment="0" applyProtection="0"/>
    <xf numFmtId="181" fontId="28" fillId="0" borderId="0" applyFont="0" applyFill="0" applyBorder="0" applyAlignment="0" applyProtection="0"/>
    <xf numFmtId="181"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73" fontId="41" fillId="0" borderId="0" applyFont="0" applyFill="0" applyBorder="0" applyAlignment="0" applyProtection="0"/>
    <xf numFmtId="201"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186" fontId="28" fillId="0" borderId="0" applyFont="0" applyFill="0" applyBorder="0" applyAlignment="0" applyProtection="0"/>
    <xf numFmtId="18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95" fontId="28" fillId="0" borderId="0" applyFont="0" applyFill="0" applyBorder="0" applyAlignment="0" applyProtection="0"/>
    <xf numFmtId="185" fontId="10" fillId="0" borderId="0" applyFont="0" applyFill="0" applyBorder="0" applyAlignment="0" applyProtection="0"/>
    <xf numFmtId="195" fontId="28" fillId="0" borderId="0" applyFont="0" applyFill="0" applyBorder="0" applyAlignment="0" applyProtection="0"/>
    <xf numFmtId="185" fontId="28" fillId="0" borderId="0" applyFont="0" applyFill="0" applyBorder="0" applyAlignment="0" applyProtection="0"/>
    <xf numFmtId="173" fontId="41" fillId="0" borderId="0" applyFont="0" applyFill="0" applyBorder="0" applyAlignment="0" applyProtection="0"/>
    <xf numFmtId="201" fontId="28" fillId="0" borderId="0" applyFont="0" applyFill="0" applyBorder="0" applyAlignment="0" applyProtection="0"/>
    <xf numFmtId="198" fontId="28" fillId="0" borderId="0" applyFont="0" applyFill="0" applyBorder="0" applyAlignment="0" applyProtection="0"/>
    <xf numFmtId="186" fontId="28" fillId="0" borderId="0" applyFont="0" applyFill="0" applyBorder="0" applyAlignment="0" applyProtection="0"/>
    <xf numFmtId="186" fontId="28" fillId="0" borderId="0" applyFont="0" applyFill="0" applyBorder="0" applyAlignment="0" applyProtection="0"/>
    <xf numFmtId="42" fontId="28" fillId="0" borderId="0" applyFont="0" applyFill="0" applyBorder="0" applyAlignment="0" applyProtection="0"/>
    <xf numFmtId="0" fontId="16" fillId="0" borderId="0"/>
    <xf numFmtId="313" fontId="67"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41"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205" fontId="28" fillId="0" borderId="0" applyFont="0" applyFill="0" applyBorder="0" applyAlignment="0" applyProtection="0"/>
    <xf numFmtId="173" fontId="41" fillId="0" borderId="0" applyFont="0" applyFill="0" applyBorder="0" applyAlignment="0" applyProtection="0"/>
    <xf numFmtId="199" fontId="28" fillId="0" borderId="0" applyFont="0" applyFill="0" applyBorder="0" applyAlignment="0" applyProtection="0"/>
    <xf numFmtId="184" fontId="28" fillId="0" borderId="0" applyFont="0" applyFill="0" applyBorder="0" applyAlignment="0" applyProtection="0"/>
    <xf numFmtId="41" fontId="28" fillId="0" borderId="0" applyFont="0" applyFill="0" applyBorder="0" applyAlignment="0" applyProtection="0"/>
    <xf numFmtId="199" fontId="28" fillId="0" borderId="0" applyFont="0" applyFill="0" applyBorder="0" applyAlignment="0" applyProtection="0"/>
    <xf numFmtId="41" fontId="28" fillId="0" borderId="0" applyFont="0" applyFill="0" applyBorder="0" applyAlignment="0" applyProtection="0"/>
    <xf numFmtId="200" fontId="28" fillId="0" borderId="0" applyFont="0" applyFill="0" applyBorder="0" applyAlignment="0" applyProtection="0"/>
    <xf numFmtId="165" fontId="28" fillId="0" borderId="0" applyFont="0" applyFill="0" applyBorder="0" applyAlignment="0" applyProtection="0"/>
    <xf numFmtId="201"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42" fontId="28" fillId="0" borderId="0" applyFont="0" applyFill="0" applyBorder="0" applyAlignment="0" applyProtection="0"/>
    <xf numFmtId="201" fontId="28" fillId="0" borderId="0" applyFont="0" applyFill="0" applyBorder="0" applyAlignment="0" applyProtection="0"/>
    <xf numFmtId="195" fontId="28" fillId="0" borderId="0" applyFont="0" applyFill="0" applyBorder="0" applyAlignment="0" applyProtection="0"/>
    <xf numFmtId="201" fontId="28" fillId="0" borderId="0" applyFont="0" applyFill="0" applyBorder="0" applyAlignment="0" applyProtection="0"/>
    <xf numFmtId="185" fontId="10" fillId="0" borderId="0" applyFont="0" applyFill="0" applyBorder="0" applyAlignment="0" applyProtection="0"/>
    <xf numFmtId="200" fontId="28" fillId="0" borderId="0" applyFont="0" applyFill="0" applyBorder="0" applyAlignment="0" applyProtection="0"/>
    <xf numFmtId="185" fontId="28" fillId="0" borderId="0" applyFont="0" applyFill="0" applyBorder="0" applyAlignment="0" applyProtection="0"/>
    <xf numFmtId="184" fontId="10" fillId="0" borderId="0" applyFont="0" applyFill="0" applyBorder="0" applyAlignment="0" applyProtection="0"/>
    <xf numFmtId="0" fontId="16" fillId="0" borderId="0"/>
    <xf numFmtId="204" fontId="28" fillId="0" borderId="0" applyFont="0" applyFill="0" applyBorder="0" applyAlignment="0" applyProtection="0"/>
    <xf numFmtId="313" fontId="67" fillId="0" borderId="0" applyFont="0" applyFill="0" applyBorder="0" applyAlignment="0" applyProtection="0"/>
    <xf numFmtId="184" fontId="28" fillId="0" borderId="0" applyFont="0" applyFill="0" applyBorder="0" applyAlignment="0" applyProtection="0"/>
    <xf numFmtId="41" fontId="28" fillId="0" borderId="0" applyFont="0" applyFill="0" applyBorder="0" applyAlignment="0" applyProtection="0"/>
    <xf numFmtId="200" fontId="28" fillId="0" borderId="0" applyFont="0" applyFill="0" applyBorder="0" applyAlignment="0" applyProtection="0"/>
    <xf numFmtId="184" fontId="28" fillId="0" borderId="0" applyFont="0" applyFill="0" applyBorder="0" applyAlignment="0" applyProtection="0"/>
    <xf numFmtId="173" fontId="41" fillId="0" borderId="0" applyFont="0" applyFill="0" applyBorder="0" applyAlignment="0" applyProtection="0"/>
    <xf numFmtId="184" fontId="28" fillId="0" borderId="0" applyFont="0" applyFill="0" applyBorder="0" applyAlignment="0" applyProtection="0"/>
    <xf numFmtId="165" fontId="2" fillId="0" borderId="0" applyFont="0" applyFill="0" applyBorder="0" applyAlignment="0" applyProtection="0"/>
    <xf numFmtId="184" fontId="28" fillId="0" borderId="0" applyFont="0" applyFill="0" applyBorder="0" applyAlignment="0" applyProtection="0"/>
    <xf numFmtId="165" fontId="2" fillId="0" borderId="0" applyFont="0" applyFill="0" applyBorder="0" applyAlignment="0" applyProtection="0"/>
    <xf numFmtId="201" fontId="28" fillId="0" borderId="0" applyFont="0" applyFill="0" applyBorder="0" applyAlignment="0" applyProtection="0"/>
    <xf numFmtId="165" fontId="2" fillId="0" borderId="0" applyFont="0" applyFill="0" applyBorder="0" applyAlignment="0" applyProtection="0"/>
    <xf numFmtId="201" fontId="28" fillId="0" borderId="0" applyFont="0" applyFill="0" applyBorder="0" applyAlignment="0" applyProtection="0"/>
    <xf numFmtId="173" fontId="41" fillId="0" borderId="0" applyFont="0" applyFill="0" applyBorder="0" applyAlignment="0" applyProtection="0"/>
    <xf numFmtId="184" fontId="28" fillId="0" borderId="0" applyFont="0" applyFill="0" applyBorder="0" applyAlignment="0" applyProtection="0"/>
    <xf numFmtId="173" fontId="41" fillId="0" borderId="0" applyFont="0" applyFill="0" applyBorder="0" applyAlignment="0" applyProtection="0"/>
    <xf numFmtId="201"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205"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41" fontId="28" fillId="0" borderId="0" applyFont="0" applyFill="0" applyBorder="0" applyAlignment="0" applyProtection="0"/>
    <xf numFmtId="185" fontId="10"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83" fontId="28" fillId="0" borderId="0" applyFont="0" applyFill="0" applyBorder="0" applyAlignment="0" applyProtection="0"/>
    <xf numFmtId="165" fontId="28" fillId="0" borderId="0" applyFont="0" applyFill="0" applyBorder="0" applyAlignment="0" applyProtection="0"/>
    <xf numFmtId="183" fontId="28" fillId="0" borderId="0" applyFont="0" applyFill="0" applyBorder="0" applyAlignment="0" applyProtection="0"/>
    <xf numFmtId="165" fontId="28" fillId="0" borderId="0" applyFont="0" applyFill="0" applyBorder="0" applyAlignment="0" applyProtection="0"/>
    <xf numFmtId="183" fontId="28" fillId="0" borderId="0" applyFont="0" applyFill="0" applyBorder="0" applyAlignment="0" applyProtection="0"/>
    <xf numFmtId="165" fontId="28" fillId="0" borderId="0" applyFont="0" applyFill="0" applyBorder="0" applyAlignment="0" applyProtection="0"/>
    <xf numFmtId="185" fontId="28" fillId="0" borderId="0" applyFont="0" applyFill="0" applyBorder="0" applyAlignment="0" applyProtection="0"/>
    <xf numFmtId="165" fontId="28" fillId="0" borderId="0" applyFont="0" applyFill="0" applyBorder="0" applyAlignment="0" applyProtection="0"/>
    <xf numFmtId="196" fontId="33" fillId="0" borderId="0" applyFont="0" applyFill="0" applyBorder="0" applyAlignment="0" applyProtection="0"/>
    <xf numFmtId="165" fontId="28" fillId="0" borderId="0" applyFont="0" applyFill="0" applyBorder="0" applyAlignment="0" applyProtection="0"/>
    <xf numFmtId="197" fontId="28" fillId="0" borderId="0" applyFont="0" applyFill="0" applyBorder="0" applyAlignment="0" applyProtection="0"/>
    <xf numFmtId="165" fontId="28" fillId="0" borderId="0" applyFont="0" applyFill="0" applyBorder="0" applyAlignment="0" applyProtection="0"/>
    <xf numFmtId="185" fontId="28" fillId="0" borderId="0" applyFont="0" applyFill="0" applyBorder="0" applyAlignment="0" applyProtection="0"/>
    <xf numFmtId="41" fontId="28" fillId="0" borderId="0" applyFont="0" applyFill="0" applyBorder="0" applyAlignment="0" applyProtection="0"/>
    <xf numFmtId="198" fontId="28" fillId="0" borderId="0" applyFont="0" applyFill="0" applyBorder="0" applyAlignment="0" applyProtection="0"/>
    <xf numFmtId="41" fontId="28" fillId="0" borderId="0" applyFont="0" applyFill="0" applyBorder="0" applyAlignment="0" applyProtection="0"/>
    <xf numFmtId="183" fontId="28" fillId="0" borderId="0" applyFont="0" applyFill="0" applyBorder="0" applyAlignment="0" applyProtection="0"/>
    <xf numFmtId="184" fontId="28" fillId="0" borderId="0" applyFont="0" applyFill="0" applyBorder="0" applyAlignment="0" applyProtection="0"/>
    <xf numFmtId="185" fontId="10" fillId="0" borderId="0" applyFont="0" applyFill="0" applyBorder="0" applyAlignment="0" applyProtection="0"/>
    <xf numFmtId="165" fontId="28" fillId="0" borderId="0" applyFont="0" applyFill="0" applyBorder="0" applyAlignment="0" applyProtection="0"/>
    <xf numFmtId="183" fontId="28" fillId="0" borderId="0" applyFont="0" applyFill="0" applyBorder="0" applyAlignment="0" applyProtection="0"/>
    <xf numFmtId="184" fontId="28" fillId="0" borderId="0" applyFont="0" applyFill="0" applyBorder="0" applyAlignment="0" applyProtection="0"/>
    <xf numFmtId="183" fontId="28" fillId="0" borderId="0" applyFont="0" applyFill="0" applyBorder="0" applyAlignment="0" applyProtection="0"/>
    <xf numFmtId="165" fontId="28" fillId="0" borderId="0" applyFont="0" applyFill="0" applyBorder="0" applyAlignment="0" applyProtection="0"/>
    <xf numFmtId="183" fontId="28"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184" fontId="28" fillId="0" borderId="0" applyFont="0" applyFill="0" applyBorder="0" applyAlignment="0" applyProtection="0"/>
    <xf numFmtId="196" fontId="33" fillId="0" borderId="0" applyFont="0" applyFill="0" applyBorder="0" applyAlignment="0" applyProtection="0"/>
    <xf numFmtId="41" fontId="28" fillId="0" borderId="0" applyFont="0" applyFill="0" applyBorder="0" applyAlignment="0" applyProtection="0"/>
    <xf numFmtId="197" fontId="28" fillId="0" borderId="0" applyFont="0" applyFill="0" applyBorder="0" applyAlignment="0" applyProtection="0"/>
    <xf numFmtId="165" fontId="28" fillId="0" borderId="0" applyFont="0" applyFill="0" applyBorder="0" applyAlignment="0" applyProtection="0"/>
    <xf numFmtId="185" fontId="28" fillId="0" borderId="0" applyFont="0" applyFill="0" applyBorder="0" applyAlignment="0" applyProtection="0"/>
    <xf numFmtId="165" fontId="28" fillId="0" borderId="0" applyFont="0" applyFill="0" applyBorder="0" applyAlignment="0" applyProtection="0"/>
    <xf numFmtId="198"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8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5" fontId="28" fillId="0" borderId="0" applyFont="0" applyFill="0" applyBorder="0" applyAlignment="0" applyProtection="0"/>
    <xf numFmtId="206" fontId="28" fillId="0" borderId="0" applyFont="0" applyFill="0" applyBorder="0" applyAlignment="0" applyProtection="0"/>
    <xf numFmtId="165" fontId="28"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185" fontId="28" fillId="0" borderId="0" applyFont="0" applyFill="0" applyBorder="0" applyAlignment="0" applyProtection="0"/>
    <xf numFmtId="195" fontId="28" fillId="0" borderId="0" applyFont="0" applyFill="0" applyBorder="0" applyAlignment="0" applyProtection="0"/>
    <xf numFmtId="185" fontId="10" fillId="0" borderId="0" applyFont="0" applyFill="0" applyBorder="0" applyAlignment="0" applyProtection="0"/>
    <xf numFmtId="41" fontId="28" fillId="0" borderId="0" applyFont="0" applyFill="0" applyBorder="0" applyAlignment="0" applyProtection="0"/>
    <xf numFmtId="201" fontId="28" fillId="0" borderId="0" applyFont="0" applyFill="0" applyBorder="0" applyAlignment="0" applyProtection="0"/>
    <xf numFmtId="195" fontId="28" fillId="0" borderId="0" applyFont="0" applyFill="0" applyBorder="0" applyAlignment="0" applyProtection="0"/>
    <xf numFmtId="185" fontId="28" fillId="0" borderId="0" applyFont="0" applyFill="0" applyBorder="0" applyAlignment="0" applyProtection="0"/>
    <xf numFmtId="198" fontId="28" fillId="0" borderId="0" applyFont="0" applyFill="0" applyBorder="0" applyAlignment="0" applyProtection="0"/>
    <xf numFmtId="0" fontId="16" fillId="0" borderId="0"/>
    <xf numFmtId="313" fontId="67"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41"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0"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184"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84" fontId="10" fillId="0" borderId="0" applyFont="0" applyFill="0" applyBorder="0" applyAlignment="0" applyProtection="0"/>
    <xf numFmtId="165"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203" fontId="28" fillId="0" borderId="0" applyFont="0" applyFill="0" applyBorder="0" applyAlignment="0" applyProtection="0"/>
    <xf numFmtId="41" fontId="28" fillId="0" borderId="0" applyFont="0" applyFill="0" applyBorder="0" applyAlignment="0" applyProtection="0"/>
    <xf numFmtId="203" fontId="28" fillId="0" borderId="0" applyFont="0" applyFill="0" applyBorder="0" applyAlignment="0" applyProtection="0"/>
    <xf numFmtId="184" fontId="28" fillId="0" borderId="0" applyFont="0" applyFill="0" applyBorder="0" applyAlignment="0" applyProtection="0"/>
    <xf numFmtId="165" fontId="28" fillId="0" borderId="0" applyFont="0" applyFill="0" applyBorder="0" applyAlignment="0" applyProtection="0"/>
    <xf numFmtId="14" fontId="191" fillId="0" borderId="0"/>
    <xf numFmtId="0" fontId="192" fillId="0" borderId="0"/>
    <xf numFmtId="0" fontId="150" fillId="0" borderId="0"/>
    <xf numFmtId="0" fontId="150" fillId="0" borderId="0"/>
    <xf numFmtId="0" fontId="151" fillId="0" borderId="0"/>
    <xf numFmtId="40" fontId="193" fillId="0" borderId="0" applyBorder="0">
      <alignment horizontal="right"/>
    </xf>
    <xf numFmtId="0" fontId="194" fillId="0" borderId="0"/>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169" fontId="195" fillId="0" borderId="36">
      <alignment horizontal="right" vertical="center"/>
    </xf>
    <xf numFmtId="169" fontId="195" fillId="0" borderId="36">
      <alignment horizontal="right" vertical="center"/>
    </xf>
    <xf numFmtId="314" fontId="6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5" fontId="28" fillId="0" borderId="36">
      <alignment horizontal="right" vertical="center"/>
    </xf>
    <xf numFmtId="315" fontId="28"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6" fontId="41" fillId="0" borderId="36">
      <alignment horizontal="right" vertical="center"/>
    </xf>
    <xf numFmtId="317" fontId="57" fillId="0" borderId="36">
      <alignment horizontal="right" vertical="center"/>
    </xf>
    <xf numFmtId="318" fontId="52" fillId="0" borderId="36">
      <alignment horizontal="right" vertical="center"/>
    </xf>
    <xf numFmtId="318" fontId="52" fillId="0" borderId="36">
      <alignment horizontal="right" vertical="center"/>
    </xf>
    <xf numFmtId="315" fontId="28" fillId="0" borderId="36">
      <alignment horizontal="right" vertical="center"/>
    </xf>
    <xf numFmtId="315" fontId="28"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318" fontId="19" fillId="0" borderId="36">
      <alignment horizontal="right" vertical="center"/>
    </xf>
    <xf numFmtId="318" fontId="19" fillId="0" borderId="36">
      <alignment horizontal="right" vertical="center"/>
    </xf>
    <xf numFmtId="318" fontId="52" fillId="0" borderId="36">
      <alignment horizontal="right" vertical="center"/>
    </xf>
    <xf numFmtId="318" fontId="52" fillId="0" borderId="36">
      <alignment horizontal="right" vertical="center"/>
    </xf>
    <xf numFmtId="318" fontId="52" fillId="0" borderId="36">
      <alignment horizontal="right" vertical="center"/>
    </xf>
    <xf numFmtId="318" fontId="5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8" fontId="19" fillId="0" borderId="36">
      <alignment horizontal="right" vertical="center"/>
    </xf>
    <xf numFmtId="318" fontId="19" fillId="0" borderId="36">
      <alignment horizontal="right" vertical="center"/>
    </xf>
    <xf numFmtId="315" fontId="28" fillId="0" borderId="36">
      <alignment horizontal="right" vertical="center"/>
    </xf>
    <xf numFmtId="315" fontId="28" fillId="0" borderId="36">
      <alignment horizontal="right" vertical="center"/>
    </xf>
    <xf numFmtId="318" fontId="52" fillId="0" borderId="36">
      <alignment horizontal="right" vertical="center"/>
    </xf>
    <xf numFmtId="318" fontId="52" fillId="0" borderId="36">
      <alignment horizontal="right" vertical="center"/>
    </xf>
    <xf numFmtId="318" fontId="52" fillId="0" borderId="36">
      <alignment horizontal="right" vertical="center"/>
    </xf>
    <xf numFmtId="318" fontId="52" fillId="0" borderId="36">
      <alignment horizontal="right" vertical="center"/>
    </xf>
    <xf numFmtId="318" fontId="52" fillId="0" borderId="36">
      <alignment horizontal="right" vertical="center"/>
    </xf>
    <xf numFmtId="318" fontId="5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7" fontId="57" fillId="0" borderId="36">
      <alignment horizontal="right" vertical="center"/>
    </xf>
    <xf numFmtId="314" fontId="6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5" fontId="28" fillId="0" borderId="36">
      <alignment horizontal="right" vertical="center"/>
    </xf>
    <xf numFmtId="315" fontId="28" fillId="0" borderId="36">
      <alignment horizontal="right" vertical="center"/>
    </xf>
    <xf numFmtId="315" fontId="28" fillId="0" borderId="36">
      <alignment horizontal="right" vertical="center"/>
    </xf>
    <xf numFmtId="315" fontId="28"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5" fontId="28" fillId="0" borderId="36">
      <alignment horizontal="right" vertical="center"/>
    </xf>
    <xf numFmtId="315" fontId="28" fillId="0" borderId="36">
      <alignment horizontal="right" vertical="center"/>
    </xf>
    <xf numFmtId="320" fontId="19" fillId="0" borderId="36">
      <alignment horizontal="right" vertical="center"/>
    </xf>
    <xf numFmtId="320" fontId="19"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20" fontId="19" fillId="0" borderId="36">
      <alignment horizontal="right" vertical="center"/>
    </xf>
    <xf numFmtId="320" fontId="19"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6" fontId="41" fillId="0" borderId="36">
      <alignment horizontal="right" vertical="center"/>
    </xf>
    <xf numFmtId="315" fontId="28" fillId="0" borderId="36">
      <alignment horizontal="right" vertical="center"/>
    </xf>
    <xf numFmtId="315" fontId="28"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19" fillId="0" borderId="36">
      <alignment horizontal="right" vertical="center"/>
    </xf>
    <xf numFmtId="320" fontId="19" fillId="0" borderId="36">
      <alignment horizontal="right" vertical="center"/>
    </xf>
    <xf numFmtId="320" fontId="52" fillId="0" borderId="36">
      <alignment horizontal="right" vertical="center"/>
    </xf>
    <xf numFmtId="320" fontId="52" fillId="0" borderId="36">
      <alignment horizontal="right" vertical="center"/>
    </xf>
    <xf numFmtId="315" fontId="28" fillId="0" borderId="36">
      <alignment horizontal="right" vertical="center"/>
    </xf>
    <xf numFmtId="315" fontId="28" fillId="0" borderId="36">
      <alignment horizontal="right" vertical="center"/>
    </xf>
    <xf numFmtId="315" fontId="28" fillId="0" borderId="36">
      <alignment horizontal="right" vertical="center"/>
    </xf>
    <xf numFmtId="315" fontId="28" fillId="0" borderId="36">
      <alignment horizontal="right" vertical="center"/>
    </xf>
    <xf numFmtId="315" fontId="28" fillId="0" borderId="36">
      <alignment horizontal="right" vertical="center"/>
    </xf>
    <xf numFmtId="315" fontId="28"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5" fontId="28" fillId="0" borderId="36">
      <alignment horizontal="right" vertical="center"/>
    </xf>
    <xf numFmtId="315" fontId="28" fillId="0" borderId="36">
      <alignment horizontal="right" vertical="center"/>
    </xf>
    <xf numFmtId="321" fontId="196" fillId="4" borderId="37" applyFont="0" applyFill="0" applyBorder="0"/>
    <xf numFmtId="321" fontId="196" fillId="4" borderId="37" applyFont="0" applyFill="0" applyBorder="0"/>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5" fontId="28" fillId="0" borderId="36">
      <alignment horizontal="right" vertical="center"/>
    </xf>
    <xf numFmtId="315" fontId="28"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21" fontId="196" fillId="4" borderId="37" applyFont="0" applyFill="0" applyBorder="0"/>
    <xf numFmtId="321" fontId="196" fillId="4" borderId="37" applyFont="0" applyFill="0" applyBorder="0"/>
    <xf numFmtId="318" fontId="52" fillId="0" borderId="36">
      <alignment horizontal="right" vertical="center"/>
    </xf>
    <xf numFmtId="318"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19" fillId="0" borderId="36">
      <alignment horizontal="right" vertical="center"/>
    </xf>
    <xf numFmtId="320" fontId="19"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19" fillId="0" borderId="36">
      <alignment horizontal="right" vertical="center"/>
    </xf>
    <xf numFmtId="320" fontId="19" fillId="0" borderId="36">
      <alignment horizontal="right" vertical="center"/>
    </xf>
    <xf numFmtId="320" fontId="52" fillId="0" borderId="36">
      <alignment horizontal="right" vertical="center"/>
    </xf>
    <xf numFmtId="320" fontId="52" fillId="0" borderId="36">
      <alignment horizontal="right" vertical="center"/>
    </xf>
    <xf numFmtId="315" fontId="28" fillId="0" borderId="36">
      <alignment horizontal="right" vertical="center"/>
    </xf>
    <xf numFmtId="315" fontId="28"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52" fillId="0" borderId="36">
      <alignment horizontal="right" vertical="center"/>
    </xf>
    <xf numFmtId="320" fontId="19" fillId="0" borderId="36">
      <alignment horizontal="right" vertical="center"/>
    </xf>
    <xf numFmtId="320" fontId="19" fillId="0" borderId="36">
      <alignment horizontal="right" vertical="center"/>
    </xf>
    <xf numFmtId="320" fontId="52" fillId="0" borderId="36">
      <alignment horizontal="right" vertical="center"/>
    </xf>
    <xf numFmtId="320" fontId="5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9" fontId="2" fillId="0" borderId="36">
      <alignment horizontal="right" vertical="center"/>
    </xf>
    <xf numFmtId="318" fontId="19" fillId="0" borderId="36">
      <alignment horizontal="right" vertical="center"/>
    </xf>
    <xf numFmtId="318" fontId="19"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22" fontId="2" fillId="0" borderId="36">
      <alignment horizontal="right" vertical="center"/>
    </xf>
    <xf numFmtId="322" fontId="2" fillId="0" borderId="36">
      <alignment horizontal="right" vertical="center"/>
    </xf>
    <xf numFmtId="322" fontId="2" fillId="0" borderId="36">
      <alignment horizontal="right" vertical="center"/>
    </xf>
    <xf numFmtId="322" fontId="2" fillId="0" borderId="36">
      <alignment horizontal="right" vertical="center"/>
    </xf>
    <xf numFmtId="322" fontId="2" fillId="0" borderId="36">
      <alignment horizontal="right" vertical="center"/>
    </xf>
    <xf numFmtId="322" fontId="2"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315" fontId="28" fillId="0" borderId="36">
      <alignment horizontal="right" vertical="center"/>
    </xf>
    <xf numFmtId="315" fontId="28"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167" fontId="57" fillId="0" borderId="36">
      <alignment horizontal="right" vertical="center"/>
    </xf>
    <xf numFmtId="321" fontId="196" fillId="4" borderId="37" applyFont="0" applyFill="0" applyBorder="0"/>
    <xf numFmtId="321" fontId="196" fillId="4" borderId="37" applyFont="0" applyFill="0" applyBorder="0"/>
    <xf numFmtId="296" fontId="2" fillId="0" borderId="36">
      <alignment horizontal="right" vertical="center"/>
    </xf>
    <xf numFmtId="296" fontId="2" fillId="0" borderId="36">
      <alignment horizontal="right" vertical="center"/>
    </xf>
    <xf numFmtId="296" fontId="2" fillId="0" borderId="36">
      <alignment horizontal="right" vertical="center"/>
    </xf>
    <xf numFmtId="296" fontId="2" fillId="0" borderId="36">
      <alignment horizontal="right" vertical="center"/>
    </xf>
    <xf numFmtId="296" fontId="2" fillId="0" borderId="36">
      <alignment horizontal="right" vertical="center"/>
    </xf>
    <xf numFmtId="296" fontId="2" fillId="0" borderId="36">
      <alignment horizontal="right" vertical="center"/>
    </xf>
    <xf numFmtId="314" fontId="67"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169" fontId="195"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239" fontId="2" fillId="0" borderId="36">
      <alignment horizontal="right" vertical="center"/>
    </xf>
    <xf numFmtId="321" fontId="196" fillId="4" borderId="37" applyFont="0" applyFill="0" applyBorder="0"/>
    <xf numFmtId="321" fontId="196" fillId="4" borderId="37" applyFont="0" applyFill="0" applyBorder="0"/>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7" fontId="5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14" fontId="67" fillId="0" borderId="36">
      <alignment horizontal="right" vertical="center"/>
    </xf>
    <xf numFmtId="323" fontId="197" fillId="0" borderId="36">
      <alignment horizontal="right" vertical="center"/>
    </xf>
    <xf numFmtId="323" fontId="197" fillId="0" borderId="36">
      <alignment horizontal="right" vertical="center"/>
    </xf>
    <xf numFmtId="314" fontId="67" fillId="0" borderId="36">
      <alignment horizontal="right" vertical="center"/>
    </xf>
    <xf numFmtId="314" fontId="6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23" fontId="197" fillId="0" borderId="36">
      <alignment horizontal="right" vertical="center"/>
    </xf>
    <xf numFmtId="315" fontId="28" fillId="0" borderId="36">
      <alignment horizontal="right" vertical="center"/>
    </xf>
    <xf numFmtId="315" fontId="28" fillId="0" borderId="36">
      <alignment horizontal="right" vertical="center"/>
    </xf>
    <xf numFmtId="314" fontId="67" fillId="0" borderId="36">
      <alignment horizontal="right" vertical="center"/>
    </xf>
    <xf numFmtId="314" fontId="67" fillId="0" borderId="36">
      <alignment horizontal="right" vertical="center"/>
    </xf>
    <xf numFmtId="49" fontId="32" fillId="0" borderId="0" applyFill="0" applyBorder="0" applyAlignment="0"/>
    <xf numFmtId="49" fontId="31" fillId="0" borderId="0" applyFill="0" applyBorder="0" applyAlignment="0"/>
    <xf numFmtId="324" fontId="52"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4"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5" fontId="19" fillId="0" borderId="0" applyFill="0" applyBorder="0" applyAlignment="0"/>
    <xf numFmtId="322" fontId="52"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2"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326" fontId="19" fillId="0" borderId="0" applyFill="0" applyBorder="0" applyAlignment="0"/>
    <xf numFmtId="185" fontId="67" fillId="0" borderId="36">
      <alignment horizontal="center"/>
    </xf>
    <xf numFmtId="185" fontId="67" fillId="0" borderId="36">
      <alignment horizontal="center"/>
    </xf>
    <xf numFmtId="0" fontId="198" fillId="0" borderId="38" applyProtection="0"/>
    <xf numFmtId="0" fontId="67" fillId="0" borderId="0" applyProtection="0"/>
    <xf numFmtId="0" fontId="19" fillId="0" borderId="0" applyProtection="0"/>
    <xf numFmtId="0" fontId="76" fillId="0" borderId="0" applyProtection="0"/>
    <xf numFmtId="0" fontId="198" fillId="0" borderId="38" applyProtection="0"/>
    <xf numFmtId="0" fontId="67" fillId="0" borderId="0" applyProtection="0"/>
    <xf numFmtId="0" fontId="19" fillId="0" borderId="0" applyProtection="0"/>
    <xf numFmtId="0" fontId="76" fillId="0" borderId="0" applyProtection="0"/>
    <xf numFmtId="327" fontId="199" fillId="0" borderId="0" applyNumberFormat="0" applyFont="0" applyFill="0" applyBorder="0" applyAlignment="0">
      <alignment horizontal="centerContinuous"/>
    </xf>
    <xf numFmtId="0" fontId="20" fillId="0" borderId="0">
      <alignment vertical="center" wrapText="1"/>
      <protection locked="0"/>
    </xf>
    <xf numFmtId="0" fontId="198" fillId="0" borderId="39"/>
    <xf numFmtId="0" fontId="198" fillId="0" borderId="39"/>
    <xf numFmtId="0" fontId="67" fillId="0" borderId="0" applyNumberFormat="0" applyFill="0" applyBorder="0" applyAlignment="0" applyProtection="0"/>
    <xf numFmtId="0" fontId="67"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1" fillId="0" borderId="4" applyNumberFormat="0" applyBorder="0" applyAlignment="0"/>
    <xf numFmtId="0" fontId="200" fillId="0" borderId="3" applyNumberFormat="0" applyBorder="0" applyAlignment="0">
      <alignment horizontal="center"/>
    </xf>
    <xf numFmtId="0" fontId="200" fillId="0" borderId="3" applyNumberFormat="0" applyBorder="0" applyAlignment="0">
      <alignment horizontal="center"/>
    </xf>
    <xf numFmtId="3" fontId="201" fillId="0" borderId="5" applyNumberFormat="0" applyBorder="0" applyAlignment="0"/>
    <xf numFmtId="0" fontId="202" fillId="0" borderId="0" applyFill="0" applyBorder="0" applyProtection="0">
      <alignment horizontal="left" vertical="top"/>
    </xf>
    <xf numFmtId="0" fontId="203" fillId="0" borderId="4">
      <alignment horizontal="center" vertical="center" wrapText="1"/>
    </xf>
    <xf numFmtId="0" fontId="204" fillId="0" borderId="0">
      <alignment horizontal="center"/>
    </xf>
    <xf numFmtId="40" fontId="125" fillId="0" borderId="0"/>
    <xf numFmtId="3" fontId="205" fillId="0" borderId="0" applyNumberFormat="0" applyFill="0" applyBorder="0" applyAlignment="0" applyProtection="0">
      <alignment horizontal="center" wrapText="1"/>
    </xf>
    <xf numFmtId="0" fontId="206" fillId="0" borderId="13" applyBorder="0" applyAlignment="0">
      <alignment horizontal="center" vertical="center"/>
    </xf>
    <xf numFmtId="0" fontId="206" fillId="0" borderId="13" applyBorder="0" applyAlignment="0">
      <alignment horizontal="center" vertical="center"/>
    </xf>
    <xf numFmtId="0" fontId="207" fillId="0" borderId="0" applyNumberFormat="0" applyFill="0" applyBorder="0" applyAlignment="0" applyProtection="0">
      <alignment horizontal="centerContinuous"/>
    </xf>
    <xf numFmtId="0" fontId="126" fillId="0" borderId="40" applyNumberFormat="0" applyFill="0" applyBorder="0" applyAlignment="0" applyProtection="0">
      <alignment horizontal="center" vertical="center" wrapText="1"/>
    </xf>
    <xf numFmtId="0" fontId="208" fillId="0" borderId="0" applyNumberFormat="0" applyFill="0" applyBorder="0" applyAlignment="0" applyProtection="0"/>
    <xf numFmtId="3" fontId="209" fillId="0" borderId="17" applyNumberFormat="0" applyAlignment="0">
      <alignment horizontal="center" vertical="center"/>
    </xf>
    <xf numFmtId="3" fontId="210" fillId="0" borderId="4" applyNumberFormat="0" applyAlignment="0">
      <alignment horizontal="left" wrapText="1"/>
    </xf>
    <xf numFmtId="3" fontId="209" fillId="0" borderId="17" applyNumberFormat="0" applyAlignment="0">
      <alignment horizontal="center" vertical="center"/>
    </xf>
    <xf numFmtId="0" fontId="211" fillId="0" borderId="41" applyNumberFormat="0" applyBorder="0" applyAlignment="0">
      <alignment vertical="center"/>
    </xf>
    <xf numFmtId="0" fontId="212" fillId="0" borderId="42" applyNumberFormat="0" applyFill="0" applyAlignment="0" applyProtection="0"/>
    <xf numFmtId="0" fontId="213" fillId="0" borderId="4"/>
    <xf numFmtId="0" fontId="152" fillId="0" borderId="43" applyNumberFormat="0" applyAlignment="0">
      <alignment horizontal="center"/>
    </xf>
    <xf numFmtId="0" fontId="214" fillId="0" borderId="44">
      <alignment horizontal="center"/>
    </xf>
    <xf numFmtId="165" fontId="52" fillId="0" borderId="0" applyFont="0" applyFill="0" applyBorder="0" applyAlignment="0" applyProtection="0"/>
    <xf numFmtId="328" fontId="52" fillId="0" borderId="0" applyFont="0" applyFill="0" applyBorder="0" applyAlignment="0" applyProtection="0"/>
    <xf numFmtId="247" fontId="142" fillId="0" borderId="0" applyFont="0" applyFill="0" applyBorder="0" applyAlignment="0" applyProtection="0"/>
    <xf numFmtId="182" fontId="52" fillId="0" borderId="0" applyFont="0" applyFill="0" applyBorder="0" applyAlignment="0" applyProtection="0"/>
    <xf numFmtId="329" fontId="52" fillId="0" borderId="0" applyFont="0" applyFill="0" applyBorder="0" applyAlignment="0" applyProtection="0"/>
    <xf numFmtId="0" fontId="27" fillId="0" borderId="45">
      <alignment horizontal="center"/>
    </xf>
    <xf numFmtId="0" fontId="27" fillId="0" borderId="45">
      <alignment horizontal="center"/>
    </xf>
    <xf numFmtId="322" fontId="67" fillId="0" borderId="0"/>
    <xf numFmtId="330" fontId="67" fillId="0" borderId="2"/>
    <xf numFmtId="330" fontId="67" fillId="0" borderId="2"/>
    <xf numFmtId="330" fontId="67" fillId="0" borderId="2"/>
    <xf numFmtId="330" fontId="67" fillId="0" borderId="2"/>
    <xf numFmtId="330" fontId="67" fillId="0" borderId="2"/>
    <xf numFmtId="0" fontId="215" fillId="0" borderId="0"/>
    <xf numFmtId="0" fontId="215" fillId="0" borderId="0" applyProtection="0"/>
    <xf numFmtId="0" fontId="216" fillId="0" borderId="0"/>
    <xf numFmtId="0" fontId="217" fillId="0" borderId="0"/>
    <xf numFmtId="0" fontId="216" fillId="0" borderId="0"/>
    <xf numFmtId="3" fontId="67" fillId="0" borderId="0" applyNumberFormat="0" applyBorder="0" applyAlignment="0" applyProtection="0">
      <alignment horizontal="centerContinuous"/>
      <protection locked="0"/>
    </xf>
    <xf numFmtId="3" fontId="218" fillId="0" borderId="0">
      <protection locked="0"/>
    </xf>
    <xf numFmtId="3" fontId="40" fillId="0" borderId="0">
      <protection locked="0"/>
    </xf>
    <xf numFmtId="3" fontId="40" fillId="0" borderId="0">
      <protection locked="0"/>
    </xf>
    <xf numFmtId="0" fontId="215" fillId="0" borderId="0"/>
    <xf numFmtId="0" fontId="215" fillId="0" borderId="0" applyProtection="0"/>
    <xf numFmtId="0" fontId="216" fillId="0" borderId="0"/>
    <xf numFmtId="0" fontId="217" fillId="0" borderId="0"/>
    <xf numFmtId="0" fontId="216" fillId="0" borderId="0"/>
    <xf numFmtId="0" fontId="219" fillId="0" borderId="46" applyFill="0" applyBorder="0" applyAlignment="0">
      <alignment horizontal="center"/>
    </xf>
    <xf numFmtId="5" fontId="220" fillId="48" borderId="13">
      <alignment vertical="top"/>
    </xf>
    <xf numFmtId="5" fontId="220" fillId="48" borderId="13">
      <alignment vertical="top"/>
    </xf>
    <xf numFmtId="290" fontId="220" fillId="48" borderId="13">
      <alignment vertical="top"/>
    </xf>
    <xf numFmtId="5" fontId="220" fillId="48" borderId="13">
      <alignment vertical="top"/>
    </xf>
    <xf numFmtId="5" fontId="220" fillId="48" borderId="13">
      <alignment vertical="top"/>
    </xf>
    <xf numFmtId="0" fontId="221" fillId="49" borderId="2">
      <alignment horizontal="left" vertical="center"/>
    </xf>
    <xf numFmtId="0" fontId="221" fillId="49" borderId="2">
      <alignment horizontal="left" vertical="center"/>
    </xf>
    <xf numFmtId="0" fontId="221" fillId="49" borderId="2">
      <alignment horizontal="left" vertical="center"/>
    </xf>
    <xf numFmtId="0" fontId="221" fillId="49" borderId="2">
      <alignment horizontal="left" vertical="center"/>
    </xf>
    <xf numFmtId="0" fontId="221" fillId="49" borderId="2">
      <alignment horizontal="left" vertical="center"/>
    </xf>
    <xf numFmtId="6" fontId="222" fillId="50" borderId="13"/>
    <xf numFmtId="6" fontId="222" fillId="50" borderId="13"/>
    <xf numFmtId="331" fontId="222" fillId="50" borderId="13"/>
    <xf numFmtId="6" fontId="222" fillId="50" borderId="13"/>
    <xf numFmtId="6" fontId="222" fillId="50" borderId="13"/>
    <xf numFmtId="5" fontId="140" fillId="0" borderId="13">
      <alignment horizontal="left" vertical="top"/>
    </xf>
    <xf numFmtId="5" fontId="140" fillId="0" borderId="13">
      <alignment horizontal="left" vertical="top"/>
    </xf>
    <xf numFmtId="290" fontId="223" fillId="0" borderId="13">
      <alignment horizontal="left" vertical="top"/>
    </xf>
    <xf numFmtId="5" fontId="140" fillId="0" borderId="13">
      <alignment horizontal="left" vertical="top"/>
    </xf>
    <xf numFmtId="5" fontId="140" fillId="0" borderId="13">
      <alignment horizontal="left" vertical="top"/>
    </xf>
    <xf numFmtId="0" fontId="224" fillId="51" borderId="0">
      <alignment horizontal="left" vertical="center"/>
    </xf>
    <xf numFmtId="5"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90" fontId="225"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247" fontId="16" fillId="0" borderId="17">
      <alignment horizontal="left" vertical="top"/>
    </xf>
    <xf numFmtId="0" fontId="226" fillId="0" borderId="17">
      <alignment horizontal="left" vertical="center"/>
    </xf>
    <xf numFmtId="0" fontId="19" fillId="0" borderId="0" applyFont="0" applyFill="0" applyBorder="0" applyAlignment="0" applyProtection="0"/>
    <xf numFmtId="0" fontId="19" fillId="0" borderId="0" applyFont="0" applyFill="0" applyBorder="0" applyAlignment="0" applyProtection="0"/>
    <xf numFmtId="332" fontId="19" fillId="0" borderId="0" applyFont="0" applyFill="0" applyBorder="0" applyAlignment="0" applyProtection="0"/>
    <xf numFmtId="333" fontId="19" fillId="0" borderId="0" applyFont="0" applyFill="0" applyBorder="0" applyAlignment="0" applyProtection="0"/>
    <xf numFmtId="42" fontId="106" fillId="0" borderId="0" applyFont="0" applyFill="0" applyBorder="0" applyAlignment="0" applyProtection="0"/>
    <xf numFmtId="44" fontId="106" fillId="0" borderId="0" applyFont="0" applyFill="0" applyBorder="0" applyAlignment="0" applyProtection="0"/>
    <xf numFmtId="0" fontId="227" fillId="0" borderId="0" applyNumberFormat="0" applyFill="0" applyBorder="0" applyAlignment="0" applyProtection="0"/>
    <xf numFmtId="0" fontId="228" fillId="0" borderId="0" applyNumberFormat="0" applyFont="0" applyFill="0" applyBorder="0" applyProtection="0">
      <alignment horizontal="center" vertical="center" wrapText="1"/>
    </xf>
    <xf numFmtId="0" fontId="19" fillId="0" borderId="0" applyFont="0" applyFill="0" applyBorder="0" applyAlignment="0" applyProtection="0"/>
    <xf numFmtId="0" fontId="19" fillId="0" borderId="0" applyFont="0" applyFill="0" applyBorder="0" applyAlignment="0" applyProtection="0"/>
    <xf numFmtId="0" fontId="229" fillId="0" borderId="47" applyNumberFormat="0" applyFont="0" applyAlignment="0">
      <alignment horizontal="center"/>
    </xf>
    <xf numFmtId="0" fontId="230" fillId="0" borderId="0" applyNumberFormat="0" applyFill="0" applyBorder="0" applyAlignment="0" applyProtection="0"/>
    <xf numFmtId="0" fontId="57" fillId="0" borderId="48" applyFont="0" applyBorder="0" applyAlignment="0">
      <alignment horizontal="center"/>
    </xf>
    <xf numFmtId="0" fontId="57" fillId="0" borderId="48" applyFont="0" applyBorder="0" applyAlignment="0">
      <alignment horizontal="center"/>
    </xf>
    <xf numFmtId="165" fontId="2" fillId="0" borderId="0" applyFont="0" applyFill="0" applyBorder="0" applyAlignment="0" applyProtection="0"/>
    <xf numFmtId="42" fontId="231" fillId="0" borderId="0" applyFont="0" applyFill="0" applyBorder="0" applyAlignment="0" applyProtection="0"/>
    <xf numFmtId="44" fontId="231" fillId="0" borderId="0" applyFont="0" applyFill="0" applyBorder="0" applyAlignment="0" applyProtection="0"/>
    <xf numFmtId="0" fontId="231" fillId="0" borderId="0"/>
    <xf numFmtId="0" fontId="232" fillId="0" borderId="0" applyFont="0" applyFill="0" applyBorder="0" applyAlignment="0" applyProtection="0"/>
    <xf numFmtId="0" fontId="232" fillId="0" borderId="0" applyFont="0" applyFill="0" applyBorder="0" applyAlignment="0" applyProtection="0"/>
    <xf numFmtId="0" fontId="88" fillId="0" borderId="0">
      <alignment vertical="center"/>
    </xf>
    <xf numFmtId="40" fontId="233" fillId="0" borderId="0" applyFont="0" applyFill="0" applyBorder="0" applyAlignment="0" applyProtection="0"/>
    <xf numFmtId="38" fontId="233" fillId="0" borderId="0" applyFont="0" applyFill="0" applyBorder="0" applyAlignment="0" applyProtection="0"/>
    <xf numFmtId="0" fontId="233" fillId="0" borderId="0" applyFont="0" applyFill="0" applyBorder="0" applyAlignment="0" applyProtection="0"/>
    <xf numFmtId="0" fontId="233" fillId="0" borderId="0" applyFont="0" applyFill="0" applyBorder="0" applyAlignment="0" applyProtection="0"/>
    <xf numFmtId="9" fontId="234" fillId="0" borderId="0" applyBorder="0" applyAlignment="0" applyProtection="0"/>
    <xf numFmtId="0" fontId="235" fillId="0" borderId="0"/>
    <xf numFmtId="0" fontId="236" fillId="0" borderId="7"/>
    <xf numFmtId="189" fontId="12"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58" fillId="0" borderId="0" applyFont="0" applyFill="0" applyBorder="0" applyAlignment="0" applyProtection="0"/>
    <xf numFmtId="0" fontId="158" fillId="0" borderId="0" applyFont="0" applyFill="0" applyBorder="0" applyAlignment="0" applyProtection="0"/>
    <xf numFmtId="182" fontId="19" fillId="0" borderId="0" applyFont="0" applyFill="0" applyBorder="0" applyAlignment="0" applyProtection="0"/>
    <xf numFmtId="224" fontId="19" fillId="0" borderId="0" applyFont="0" applyFill="0" applyBorder="0" applyAlignment="0" applyProtection="0"/>
    <xf numFmtId="0" fontId="158" fillId="0" borderId="0"/>
    <xf numFmtId="0" fontId="158" fillId="0" borderId="0"/>
    <xf numFmtId="0" fontId="237" fillId="0" borderId="0"/>
    <xf numFmtId="0" fontId="37" fillId="0" borderId="0"/>
    <xf numFmtId="165" fontId="14" fillId="0" borderId="0" applyFont="0" applyFill="0" applyBorder="0" applyAlignment="0" applyProtection="0"/>
    <xf numFmtId="166" fontId="14"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0" fontId="19" fillId="0" borderId="0"/>
    <xf numFmtId="182" fontId="14" fillId="0" borderId="0" applyFont="0" applyFill="0" applyBorder="0" applyAlignment="0" applyProtection="0"/>
    <xf numFmtId="6" fontId="23" fillId="0" borderId="0" applyFont="0" applyFill="0" applyBorder="0" applyAlignment="0" applyProtection="0"/>
    <xf numFmtId="224" fontId="14"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0" fontId="37" fillId="0" borderId="0"/>
    <xf numFmtId="188" fontId="37" fillId="0" borderId="0" applyFont="0" applyFill="0" applyBorder="0" applyAlignment="0" applyProtection="0"/>
    <xf numFmtId="164" fontId="19" fillId="0" borderId="0" applyFont="0" applyFill="0" applyBorder="0" applyAlignment="0" applyProtection="0"/>
    <xf numFmtId="0" fontId="1" fillId="0" borderId="0"/>
    <xf numFmtId="164" fontId="1" fillId="0" borderId="0" applyFont="0" applyFill="0" applyBorder="0" applyAlignment="0" applyProtection="0"/>
    <xf numFmtId="0" fontId="294" fillId="0" borderId="0" applyNumberFormat="0" applyFill="0" applyBorder="0" applyAlignment="0" applyProtection="0">
      <alignment vertical="top"/>
    </xf>
    <xf numFmtId="0" fontId="19" fillId="0" borderId="0"/>
  </cellStyleXfs>
  <cellXfs count="1011">
    <xf numFmtId="0" fontId="0" fillId="0" borderId="0" xfId="0"/>
    <xf numFmtId="0" fontId="5" fillId="0" borderId="0" xfId="0" applyFont="1"/>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88" fillId="0" borderId="0" xfId="0" applyFont="1"/>
    <xf numFmtId="0" fontId="240" fillId="0" borderId="2" xfId="0" applyFont="1" applyBorder="1" applyAlignment="1">
      <alignment horizontal="center"/>
    </xf>
    <xf numFmtId="0" fontId="240" fillId="0" borderId="2" xfId="0" applyFont="1" applyBorder="1" applyAlignment="1">
      <alignment horizontal="center" vertical="center" wrapText="1"/>
    </xf>
    <xf numFmtId="0" fontId="88" fillId="0" borderId="2" xfId="0" applyFont="1" applyBorder="1" applyAlignment="1">
      <alignment horizontal="center" vertical="center" wrapText="1"/>
    </xf>
    <xf numFmtId="0" fontId="242" fillId="0" borderId="0" xfId="0" applyFont="1"/>
    <xf numFmtId="0" fontId="244" fillId="0" borderId="2" xfId="0" applyFont="1" applyBorder="1" applyAlignment="1">
      <alignment vertical="center" wrapText="1"/>
    </xf>
    <xf numFmtId="0" fontId="244" fillId="0" borderId="2" xfId="0" applyFont="1" applyBorder="1" applyAlignment="1">
      <alignment wrapText="1"/>
    </xf>
    <xf numFmtId="0" fontId="248" fillId="0" borderId="0" xfId="0" applyFont="1"/>
    <xf numFmtId="0" fontId="244" fillId="0" borderId="0" xfId="0" applyFont="1"/>
    <xf numFmtId="0" fontId="243" fillId="0" borderId="0" xfId="0" applyFont="1"/>
    <xf numFmtId="173" fontId="242" fillId="0" borderId="0" xfId="1998" applyNumberFormat="1" applyFont="1"/>
    <xf numFmtId="173" fontId="256" fillId="0" borderId="0" xfId="1998" applyNumberFormat="1" applyFont="1"/>
    <xf numFmtId="0" fontId="257" fillId="0" borderId="0" xfId="4636" applyFont="1" applyAlignment="1">
      <alignment horizontal="center"/>
    </xf>
    <xf numFmtId="0" fontId="239" fillId="0" borderId="0" xfId="4636" applyFont="1" applyAlignment="1">
      <alignment horizontal="center"/>
    </xf>
    <xf numFmtId="0" fontId="240" fillId="0" borderId="2" xfId="4636" applyFont="1" applyBorder="1" applyAlignment="1">
      <alignment horizontal="center" vertical="center"/>
    </xf>
    <xf numFmtId="173" fontId="240" fillId="0" borderId="2" xfId="1998" applyNumberFormat="1" applyFont="1" applyBorder="1" applyAlignment="1">
      <alignment horizontal="center" vertical="center" wrapText="1"/>
    </xf>
    <xf numFmtId="173" fontId="258" fillId="0" borderId="2" xfId="1998" applyNumberFormat="1" applyFont="1" applyBorder="1" applyAlignment="1">
      <alignment horizontal="center" vertical="center" wrapText="1"/>
    </xf>
    <xf numFmtId="173" fontId="240" fillId="0" borderId="0" xfId="1998" applyNumberFormat="1" applyFont="1" applyBorder="1" applyAlignment="1">
      <alignment horizontal="center" vertical="center" wrapText="1"/>
    </xf>
    <xf numFmtId="173" fontId="245" fillId="0" borderId="2" xfId="1998" applyNumberFormat="1" applyFont="1" applyBorder="1"/>
    <xf numFmtId="173" fontId="256" fillId="0" borderId="2" xfId="1998" applyNumberFormat="1" applyFont="1" applyBorder="1"/>
    <xf numFmtId="173" fontId="245" fillId="0" borderId="0" xfId="1998" applyNumberFormat="1" applyFont="1" applyBorder="1"/>
    <xf numFmtId="0" fontId="245" fillId="0" borderId="0" xfId="0" applyFont="1"/>
    <xf numFmtId="0" fontId="88" fillId="0" borderId="13" xfId="4636" applyFont="1" applyBorder="1" applyAlignment="1">
      <alignment horizontal="center" vertical="center"/>
    </xf>
    <xf numFmtId="0" fontId="88" fillId="0" borderId="13" xfId="4636" applyFont="1" applyBorder="1" applyAlignment="1">
      <alignment vertical="center" wrapText="1"/>
    </xf>
    <xf numFmtId="173" fontId="88" fillId="0" borderId="13" xfId="1998" applyNumberFormat="1" applyFont="1" applyBorder="1" applyAlignment="1">
      <alignment vertical="center" wrapText="1"/>
    </xf>
    <xf numFmtId="173" fontId="88" fillId="0" borderId="3" xfId="1998" applyNumberFormat="1" applyFont="1" applyBorder="1" applyAlignment="1">
      <alignment horizontal="center" vertical="center"/>
    </xf>
    <xf numFmtId="173" fontId="259" fillId="0" borderId="2" xfId="1998" applyNumberFormat="1" applyFont="1" applyBorder="1" applyAlignment="1">
      <alignment horizontal="center" vertical="center" wrapText="1"/>
    </xf>
    <xf numFmtId="173" fontId="242" fillId="0" borderId="0" xfId="1998" applyNumberFormat="1" applyFont="1" applyBorder="1"/>
    <xf numFmtId="0" fontId="242" fillId="0" borderId="12" xfId="4636" applyFont="1" applyBorder="1" applyAlignment="1">
      <alignment horizontal="center" vertical="center"/>
    </xf>
    <xf numFmtId="0" fontId="242" fillId="0" borderId="12" xfId="4636" applyFont="1" applyBorder="1" applyAlignment="1">
      <alignment vertical="center" wrapText="1"/>
    </xf>
    <xf numFmtId="173" fontId="242" fillId="0" borderId="12" xfId="1998" applyNumberFormat="1" applyFont="1" applyBorder="1" applyAlignment="1">
      <alignment vertical="center" wrapText="1"/>
    </xf>
    <xf numFmtId="173" fontId="240" fillId="3" borderId="2" xfId="1998" applyNumberFormat="1" applyFont="1" applyFill="1" applyBorder="1" applyAlignment="1">
      <alignment horizontal="center" vertical="center"/>
    </xf>
    <xf numFmtId="0" fontId="88" fillId="0" borderId="13" xfId="4636" applyFont="1" applyBorder="1" applyAlignment="1">
      <alignment horizontal="left" vertical="center"/>
    </xf>
    <xf numFmtId="173" fontId="242" fillId="0" borderId="13" xfId="1998" applyNumberFormat="1" applyFont="1" applyBorder="1"/>
    <xf numFmtId="173" fontId="259" fillId="0" borderId="13" xfId="1998" applyNumberFormat="1" applyFont="1" applyBorder="1"/>
    <xf numFmtId="0" fontId="88" fillId="0" borderId="3" xfId="4636" applyFont="1" applyBorder="1" applyAlignment="1">
      <alignment horizontal="center" vertical="center"/>
    </xf>
    <xf numFmtId="0" fontId="88" fillId="0" borderId="3" xfId="4636" applyFont="1" applyBorder="1" applyAlignment="1">
      <alignment horizontal="left" vertical="center" wrapText="1"/>
    </xf>
    <xf numFmtId="173" fontId="260" fillId="0" borderId="3" xfId="1998" applyNumberFormat="1" applyFont="1" applyBorder="1"/>
    <xf numFmtId="0" fontId="88" fillId="0" borderId="49" xfId="4636" applyFont="1" applyBorder="1" applyAlignment="1">
      <alignment horizontal="center" vertical="center"/>
    </xf>
    <xf numFmtId="0" fontId="88" fillId="0" borderId="49" xfId="4636" applyFont="1" applyBorder="1" applyAlignment="1">
      <alignment horizontal="left" vertical="center" wrapText="1"/>
    </xf>
    <xf numFmtId="173" fontId="88" fillId="0" borderId="49" xfId="1998" applyNumberFormat="1" applyFont="1" applyBorder="1" applyAlignment="1">
      <alignment horizontal="center" vertical="center"/>
    </xf>
    <xf numFmtId="173" fontId="260" fillId="0" borderId="49" xfId="1998" applyNumberFormat="1" applyFont="1" applyBorder="1"/>
    <xf numFmtId="0" fontId="242" fillId="0" borderId="5" xfId="4636" applyFont="1" applyBorder="1" applyAlignment="1">
      <alignment horizontal="center" vertical="center"/>
    </xf>
    <xf numFmtId="0" fontId="242" fillId="0" borderId="5" xfId="4636" applyFont="1" applyBorder="1" applyAlignment="1">
      <alignment horizontal="left" vertical="center" wrapText="1"/>
    </xf>
    <xf numFmtId="173" fontId="242" fillId="0" borderId="5" xfId="1998" applyNumberFormat="1" applyFont="1" applyBorder="1" applyAlignment="1">
      <alignment horizontal="center" vertical="center"/>
    </xf>
    <xf numFmtId="0" fontId="88" fillId="0" borderId="5" xfId="4636" applyFont="1" applyBorder="1" applyAlignment="1">
      <alignment horizontal="center" vertical="center"/>
    </xf>
    <xf numFmtId="0" fontId="239" fillId="0" borderId="4" xfId="4636" applyFont="1" applyBorder="1" applyAlignment="1">
      <alignment horizontal="left" vertical="center" wrapText="1"/>
    </xf>
    <xf numFmtId="173" fontId="239" fillId="0" borderId="4" xfId="1998" applyNumberFormat="1" applyFont="1" applyBorder="1" applyAlignment="1">
      <alignment horizontal="left" vertical="center"/>
    </xf>
    <xf numFmtId="173" fontId="239" fillId="0" borderId="4" xfId="1998" applyNumberFormat="1" applyFont="1" applyBorder="1" applyAlignment="1">
      <alignment horizontal="center" vertical="center"/>
    </xf>
    <xf numFmtId="173" fontId="256" fillId="0" borderId="5" xfId="1998" applyNumberFormat="1" applyFont="1" applyBorder="1"/>
    <xf numFmtId="0" fontId="88" fillId="0" borderId="4" xfId="4636" applyFont="1" applyBorder="1" applyAlignment="1">
      <alignment horizontal="center" vertical="center"/>
    </xf>
    <xf numFmtId="173" fontId="261" fillId="0" borderId="4" xfId="1998" applyNumberFormat="1" applyFont="1" applyBorder="1"/>
    <xf numFmtId="164" fontId="242" fillId="0" borderId="0" xfId="1998" applyFont="1" applyBorder="1"/>
    <xf numFmtId="0" fontId="88" fillId="0" borderId="51" xfId="4636" applyFont="1" applyBorder="1" applyAlignment="1">
      <alignment horizontal="left" vertical="center" wrapText="1"/>
    </xf>
    <xf numFmtId="173" fontId="88" fillId="0" borderId="51" xfId="1998" applyNumberFormat="1" applyFont="1" applyBorder="1" applyAlignment="1">
      <alignment horizontal="left" vertical="center"/>
    </xf>
    <xf numFmtId="173" fontId="88" fillId="0" borderId="51" xfId="1998" applyNumberFormat="1" applyFont="1" applyBorder="1" applyAlignment="1">
      <alignment horizontal="center" vertical="center"/>
    </xf>
    <xf numFmtId="173" fontId="256" fillId="0" borderId="51" xfId="1998" applyNumberFormat="1" applyFont="1" applyBorder="1"/>
    <xf numFmtId="0" fontId="239" fillId="0" borderId="4" xfId="4636" applyFont="1" applyBorder="1" applyAlignment="1">
      <alignment horizontal="center" vertical="center"/>
    </xf>
    <xf numFmtId="0" fontId="239" fillId="0" borderId="49" xfId="4636" applyFont="1" applyBorder="1" applyAlignment="1">
      <alignment horizontal="left" vertical="center" wrapText="1"/>
    </xf>
    <xf numFmtId="173" fontId="239" fillId="0" borderId="49" xfId="1998" applyNumberFormat="1" applyFont="1" applyBorder="1" applyAlignment="1">
      <alignment horizontal="left" vertical="center"/>
    </xf>
    <xf numFmtId="173" fontId="239" fillId="0" borderId="49" xfId="1998" applyNumberFormat="1" applyFont="1" applyBorder="1" applyAlignment="1">
      <alignment horizontal="center" vertical="center"/>
    </xf>
    <xf numFmtId="173" fontId="239" fillId="0" borderId="0" xfId="1998" applyNumberFormat="1" applyFont="1" applyBorder="1"/>
    <xf numFmtId="0" fontId="239" fillId="0" borderId="0" xfId="0" applyFont="1"/>
    <xf numFmtId="0" fontId="239" fillId="0" borderId="17" xfId="4636" applyFont="1" applyBorder="1" applyAlignment="1">
      <alignment horizontal="center" vertical="center"/>
    </xf>
    <xf numFmtId="0" fontId="251" fillId="0" borderId="2" xfId="4636" applyFont="1" applyBorder="1" applyAlignment="1">
      <alignment vertical="center" wrapText="1"/>
    </xf>
    <xf numFmtId="173" fontId="239" fillId="0" borderId="2" xfId="1998" applyNumberFormat="1" applyFont="1" applyBorder="1" applyAlignment="1">
      <alignment horizontal="left" vertical="center"/>
    </xf>
    <xf numFmtId="173" fontId="241" fillId="0" borderId="2" xfId="1998" applyNumberFormat="1" applyFont="1" applyBorder="1"/>
    <xf numFmtId="173" fontId="259" fillId="0" borderId="2" xfId="1998" applyNumberFormat="1" applyFont="1" applyBorder="1"/>
    <xf numFmtId="173" fontId="241" fillId="0" borderId="0" xfId="1998" applyNumberFormat="1" applyFont="1" applyBorder="1"/>
    <xf numFmtId="0" fontId="241" fillId="0" borderId="0" xfId="0" applyFont="1"/>
    <xf numFmtId="0" fontId="88" fillId="0" borderId="12" xfId="4636" applyFont="1" applyBorder="1" applyAlignment="1">
      <alignment horizontal="left" vertical="center"/>
    </xf>
    <xf numFmtId="173" fontId="88" fillId="0" borderId="12" xfId="1998" applyNumberFormat="1" applyFont="1" applyBorder="1" applyAlignment="1">
      <alignment horizontal="left" vertical="center"/>
    </xf>
    <xf numFmtId="173" fontId="88" fillId="0" borderId="0" xfId="1998" applyNumberFormat="1" applyFont="1" applyBorder="1"/>
    <xf numFmtId="0" fontId="88" fillId="0" borderId="2" xfId="4636" applyFont="1" applyBorder="1" applyAlignment="1">
      <alignment horizontal="center" vertical="center"/>
    </xf>
    <xf numFmtId="173" fontId="88" fillId="0" borderId="2" xfId="4637" applyNumberFormat="1" applyFont="1" applyBorder="1" applyAlignment="1">
      <alignment horizontal="left" vertical="center"/>
    </xf>
    <xf numFmtId="173" fontId="88" fillId="0" borderId="2" xfId="1998" applyNumberFormat="1" applyFont="1" applyBorder="1" applyAlignment="1">
      <alignment horizontal="center" vertical="center"/>
    </xf>
    <xf numFmtId="173" fontId="88" fillId="0" borderId="2" xfId="1998" applyNumberFormat="1" applyFont="1" applyBorder="1" applyAlignment="1">
      <alignment horizontal="left" vertical="center"/>
    </xf>
    <xf numFmtId="173" fontId="242" fillId="53" borderId="0" xfId="1998" applyNumberFormat="1" applyFont="1" applyFill="1" applyBorder="1"/>
    <xf numFmtId="173" fontId="239" fillId="0" borderId="3" xfId="4637" applyNumberFormat="1" applyFont="1" applyBorder="1" applyAlignment="1">
      <alignment horizontal="left" vertical="center"/>
    </xf>
    <xf numFmtId="173" fontId="239" fillId="0" borderId="3" xfId="1998" applyNumberFormat="1" applyFont="1" applyBorder="1" applyAlignment="1">
      <alignment horizontal="center" vertical="center"/>
    </xf>
    <xf numFmtId="173" fontId="258" fillId="0" borderId="3" xfId="1998" applyNumberFormat="1" applyFont="1" applyBorder="1" applyAlignment="1">
      <alignment horizontal="center" vertical="center"/>
    </xf>
    <xf numFmtId="173" fontId="88" fillId="0" borderId="0" xfId="1998" applyNumberFormat="1" applyFont="1" applyBorder="1" applyAlignment="1">
      <alignment horizontal="center" vertical="center"/>
    </xf>
    <xf numFmtId="173" fontId="239" fillId="0" borderId="4" xfId="4637" applyNumberFormat="1" applyFont="1" applyBorder="1" applyAlignment="1">
      <alignment horizontal="left" vertical="center"/>
    </xf>
    <xf numFmtId="173" fontId="258" fillId="0" borderId="4" xfId="1998" applyNumberFormat="1" applyFont="1" applyBorder="1" applyAlignment="1">
      <alignment horizontal="center" vertical="center"/>
    </xf>
    <xf numFmtId="0" fontId="88" fillId="0" borderId="51" xfId="4636" applyFont="1" applyBorder="1" applyAlignment="1">
      <alignment horizontal="center" vertical="center"/>
    </xf>
    <xf numFmtId="173" fontId="239" fillId="0" borderId="49" xfId="4637" applyNumberFormat="1" applyFont="1" applyBorder="1" applyAlignment="1">
      <alignment horizontal="left" vertical="center"/>
    </xf>
    <xf numFmtId="173" fontId="258" fillId="0" borderId="49" xfId="1998" applyNumberFormat="1" applyFont="1" applyBorder="1" applyAlignment="1">
      <alignment horizontal="center" vertical="center"/>
    </xf>
    <xf numFmtId="0" fontId="88" fillId="0" borderId="2" xfId="4636" applyFont="1" applyBorder="1" applyAlignment="1">
      <alignment horizontal="center" vertical="center" wrapText="1"/>
    </xf>
    <xf numFmtId="173" fontId="259" fillId="53" borderId="2" xfId="1998" applyNumberFormat="1" applyFont="1" applyFill="1" applyBorder="1"/>
    <xf numFmtId="0" fontId="239" fillId="0" borderId="3" xfId="4636" applyFont="1" applyBorder="1" applyAlignment="1">
      <alignment horizontal="left" vertical="center"/>
    </xf>
    <xf numFmtId="173" fontId="239" fillId="0" borderId="3" xfId="1998" applyNumberFormat="1" applyFont="1" applyBorder="1" applyAlignment="1">
      <alignment horizontal="left" vertical="center"/>
    </xf>
    <xf numFmtId="173" fontId="241" fillId="0" borderId="3" xfId="1998" applyNumberFormat="1" applyFont="1" applyBorder="1"/>
    <xf numFmtId="173" fontId="256" fillId="0" borderId="3" xfId="1998" applyNumberFormat="1" applyFont="1" applyBorder="1"/>
    <xf numFmtId="0" fontId="239" fillId="0" borderId="4" xfId="4636" applyFont="1" applyBorder="1" applyAlignment="1">
      <alignment horizontal="left" vertical="center"/>
    </xf>
    <xf numFmtId="173" fontId="241" fillId="0" borderId="4" xfId="1998" applyNumberFormat="1" applyFont="1" applyBorder="1"/>
    <xf numFmtId="173" fontId="256" fillId="0" borderId="4" xfId="1998" applyNumberFormat="1" applyFont="1" applyBorder="1"/>
    <xf numFmtId="0" fontId="239" fillId="0" borderId="49" xfId="4636" applyFont="1" applyBorder="1" applyAlignment="1">
      <alignment horizontal="left" vertical="center"/>
    </xf>
    <xf numFmtId="173" fontId="241" fillId="0" borderId="49" xfId="1998" applyNumberFormat="1" applyFont="1" applyBorder="1"/>
    <xf numFmtId="173" fontId="256" fillId="0" borderId="49" xfId="1998" applyNumberFormat="1" applyFont="1" applyBorder="1"/>
    <xf numFmtId="0" fontId="88" fillId="0" borderId="13" xfId="4636" applyFont="1" applyBorder="1" applyAlignment="1">
      <alignment horizontal="left" vertical="center" wrapText="1"/>
    </xf>
    <xf numFmtId="173" fontId="88" fillId="0" borderId="13" xfId="1998" applyNumberFormat="1" applyFont="1" applyBorder="1" applyAlignment="1">
      <alignment horizontal="left" vertical="center"/>
    </xf>
    <xf numFmtId="173" fontId="259" fillId="0" borderId="13" xfId="1998" applyNumberFormat="1" applyFont="1" applyBorder="1" applyAlignment="1">
      <alignment horizontal="left" vertical="center"/>
    </xf>
    <xf numFmtId="173" fontId="88" fillId="0" borderId="3" xfId="1998" applyNumberFormat="1" applyFont="1" applyBorder="1" applyAlignment="1">
      <alignment horizontal="left" vertical="center"/>
    </xf>
    <xf numFmtId="173" fontId="258" fillId="0" borderId="3" xfId="1998" applyNumberFormat="1" applyFont="1" applyBorder="1"/>
    <xf numFmtId="0" fontId="88" fillId="0" borderId="4" xfId="4636" applyFont="1" applyBorder="1" applyAlignment="1">
      <alignment horizontal="left" vertical="center" wrapText="1"/>
    </xf>
    <xf numFmtId="173" fontId="88" fillId="0" borderId="4" xfId="1998" applyNumberFormat="1" applyFont="1" applyBorder="1" applyAlignment="1">
      <alignment horizontal="left" vertical="center"/>
    </xf>
    <xf numFmtId="173" fontId="258" fillId="0" borderId="4" xfId="1998" applyNumberFormat="1" applyFont="1" applyBorder="1"/>
    <xf numFmtId="173" fontId="88" fillId="0" borderId="49" xfId="1998" applyNumberFormat="1" applyFont="1" applyBorder="1" applyAlignment="1">
      <alignment horizontal="left" vertical="center"/>
    </xf>
    <xf numFmtId="173" fontId="258" fillId="0" borderId="49" xfId="1998" applyNumberFormat="1" applyFont="1" applyBorder="1"/>
    <xf numFmtId="0" fontId="88" fillId="0" borderId="2" xfId="4636" applyFont="1" applyBorder="1" applyAlignment="1">
      <alignment vertical="center" wrapText="1"/>
    </xf>
    <xf numFmtId="173" fontId="62" fillId="0" borderId="2" xfId="1998" applyNumberFormat="1" applyFont="1" applyBorder="1"/>
    <xf numFmtId="173" fontId="262" fillId="0" borderId="2" xfId="1998" applyNumberFormat="1" applyFont="1" applyBorder="1"/>
    <xf numFmtId="0" fontId="88" fillId="0" borderId="2" xfId="4636" applyFont="1" applyBorder="1" applyAlignment="1">
      <alignment vertical="center"/>
    </xf>
    <xf numFmtId="0" fontId="88" fillId="0" borderId="2" xfId="4636" applyFont="1" applyBorder="1" applyAlignment="1">
      <alignment horizontal="left" vertical="center" wrapText="1"/>
    </xf>
    <xf numFmtId="173" fontId="258" fillId="0" borderId="13" xfId="1998" applyNumberFormat="1" applyFont="1" applyBorder="1"/>
    <xf numFmtId="173" fontId="262" fillId="0" borderId="2" xfId="1998" applyNumberFormat="1" applyFont="1" applyBorder="1" applyAlignment="1">
      <alignment horizontal="center" vertical="center" wrapText="1"/>
    </xf>
    <xf numFmtId="0" fontId="88" fillId="0" borderId="5" xfId="4636" applyFont="1" applyBorder="1" applyAlignment="1">
      <alignment vertical="center"/>
    </xf>
    <xf numFmtId="173" fontId="88" fillId="0" borderId="5" xfId="1998" applyNumberFormat="1" applyFont="1" applyBorder="1" applyAlignment="1">
      <alignment horizontal="left" vertical="center"/>
    </xf>
    <xf numFmtId="173" fontId="258" fillId="0" borderId="5" xfId="1998" applyNumberFormat="1" applyFont="1" applyBorder="1"/>
    <xf numFmtId="173" fontId="258" fillId="0" borderId="51" xfId="1998" applyNumberFormat="1" applyFont="1" applyBorder="1"/>
    <xf numFmtId="173" fontId="88" fillId="0" borderId="2" xfId="4636" applyNumberFormat="1" applyFont="1" applyBorder="1" applyAlignment="1">
      <alignment horizontal="left" vertical="center" wrapText="1"/>
    </xf>
    <xf numFmtId="0" fontId="169" fillId="0" borderId="2" xfId="4636" applyFont="1" applyBorder="1" applyAlignment="1">
      <alignment vertical="center" wrapText="1"/>
    </xf>
    <xf numFmtId="0" fontId="263" fillId="0" borderId="2" xfId="0" applyFont="1" applyBorder="1" applyAlignment="1">
      <alignment horizontal="left" vertical="center"/>
    </xf>
    <xf numFmtId="173" fontId="240" fillId="0" borderId="2" xfId="1998" applyNumberFormat="1" applyFont="1" applyBorder="1" applyAlignment="1">
      <alignment horizontal="left" vertical="center"/>
    </xf>
    <xf numFmtId="173" fontId="259" fillId="0" borderId="12" xfId="1998" applyNumberFormat="1" applyFont="1" applyBorder="1"/>
    <xf numFmtId="0" fontId="247" fillId="0" borderId="3" xfId="0" applyFont="1" applyBorder="1" applyAlignment="1">
      <alignment horizontal="center" vertical="center" wrapText="1"/>
    </xf>
    <xf numFmtId="173" fontId="245" fillId="0" borderId="3" xfId="1998" applyNumberFormat="1" applyFont="1" applyBorder="1"/>
    <xf numFmtId="0" fontId="241" fillId="0" borderId="4" xfId="0" applyFont="1" applyBorder="1" applyAlignment="1">
      <alignment horizontal="left" vertical="center" wrapText="1"/>
    </xf>
    <xf numFmtId="173" fontId="242" fillId="0" borderId="4" xfId="1998" applyNumberFormat="1" applyFont="1" applyBorder="1" applyAlignment="1"/>
    <xf numFmtId="0" fontId="247" fillId="0" borderId="4" xfId="0" applyFont="1" applyBorder="1" applyAlignment="1">
      <alignment horizontal="left"/>
    </xf>
    <xf numFmtId="173" fontId="247" fillId="0" borderId="4" xfId="1998" applyNumberFormat="1" applyFont="1" applyBorder="1" applyAlignment="1"/>
    <xf numFmtId="0" fontId="241" fillId="0" borderId="49" xfId="0" applyFont="1" applyBorder="1" applyAlignment="1">
      <alignment horizontal="left" vertical="center" wrapText="1"/>
    </xf>
    <xf numFmtId="173" fontId="242" fillId="0" borderId="49" xfId="1998" applyNumberFormat="1" applyFont="1" applyBorder="1" applyAlignment="1"/>
    <xf numFmtId="173" fontId="247" fillId="0" borderId="3" xfId="1998" applyNumberFormat="1" applyFont="1" applyBorder="1" applyAlignment="1"/>
    <xf numFmtId="173" fontId="261" fillId="0" borderId="2" xfId="1998" applyNumberFormat="1" applyFont="1" applyBorder="1"/>
    <xf numFmtId="0" fontId="169" fillId="0" borderId="2" xfId="0" applyFont="1" applyBorder="1" applyAlignment="1">
      <alignment horizontal="left"/>
    </xf>
    <xf numFmtId="336" fontId="264" fillId="0" borderId="2" xfId="1998" applyNumberFormat="1" applyFont="1" applyBorder="1" applyAlignment="1"/>
    <xf numFmtId="0" fontId="239" fillId="0" borderId="3" xfId="4636" applyFont="1" applyBorder="1" applyAlignment="1">
      <alignment horizontal="center" vertical="center"/>
    </xf>
    <xf numFmtId="0" fontId="251" fillId="0" borderId="3" xfId="0" applyFont="1" applyBorder="1" applyAlignment="1">
      <alignment horizontal="left"/>
    </xf>
    <xf numFmtId="336" fontId="265" fillId="0" borderId="3" xfId="1998" applyNumberFormat="1" applyFont="1" applyBorder="1" applyAlignment="1"/>
    <xf numFmtId="173" fontId="259" fillId="0" borderId="3" xfId="1998" applyNumberFormat="1" applyFont="1" applyBorder="1"/>
    <xf numFmtId="0" fontId="239" fillId="0" borderId="49" xfId="4636" applyFont="1" applyBorder="1" applyAlignment="1">
      <alignment horizontal="center" vertical="center"/>
    </xf>
    <xf numFmtId="0" fontId="251" fillId="0" borderId="49" xfId="0" applyFont="1" applyBorder="1" applyAlignment="1">
      <alignment horizontal="left"/>
    </xf>
    <xf numFmtId="336" fontId="265" fillId="0" borderId="49" xfId="1998" applyNumberFormat="1" applyFont="1" applyBorder="1" applyAlignment="1"/>
    <xf numFmtId="173" fontId="259" fillId="0" borderId="49" xfId="1998" applyNumberFormat="1" applyFont="1" applyBorder="1"/>
    <xf numFmtId="0" fontId="88" fillId="0" borderId="17" xfId="4636" applyFont="1" applyBorder="1" applyAlignment="1">
      <alignment horizontal="center" vertical="center"/>
    </xf>
    <xf numFmtId="0" fontId="169" fillId="0" borderId="12" xfId="4636" applyFont="1" applyBorder="1" applyAlignment="1">
      <alignment vertical="center" wrapText="1"/>
    </xf>
    <xf numFmtId="173" fontId="261" fillId="0" borderId="12" xfId="1998" applyNumberFormat="1" applyFont="1" applyBorder="1"/>
    <xf numFmtId="0" fontId="266" fillId="0" borderId="3" xfId="0" applyFont="1" applyBorder="1" applyAlignment="1">
      <alignment horizontal="center"/>
    </xf>
    <xf numFmtId="0" fontId="266" fillId="0" borderId="4" xfId="0" applyFont="1" applyBorder="1" applyAlignment="1">
      <alignment horizontal="center"/>
    </xf>
    <xf numFmtId="0" fontId="251" fillId="0" borderId="4" xfId="0" applyFont="1" applyBorder="1" applyAlignment="1">
      <alignment horizontal="left"/>
    </xf>
    <xf numFmtId="336" fontId="265" fillId="0" borderId="4" xfId="1998" applyNumberFormat="1" applyFont="1" applyBorder="1" applyAlignment="1"/>
    <xf numFmtId="173" fontId="259" fillId="0" borderId="4" xfId="1998" applyNumberFormat="1" applyFont="1" applyBorder="1"/>
    <xf numFmtId="0" fontId="266" fillId="0" borderId="49" xfId="0" applyFont="1" applyBorder="1" applyAlignment="1">
      <alignment horizontal="center"/>
    </xf>
    <xf numFmtId="0" fontId="88" fillId="0" borderId="14" xfId="4636" applyFont="1" applyBorder="1" applyAlignment="1">
      <alignment horizontal="center" vertical="center"/>
    </xf>
    <xf numFmtId="0" fontId="88" fillId="3" borderId="50" xfId="4636" applyFont="1" applyFill="1" applyBorder="1" applyAlignment="1">
      <alignment vertical="center" wrapText="1"/>
    </xf>
    <xf numFmtId="173" fontId="88" fillId="3" borderId="2" xfId="4638" applyNumberFormat="1" applyFont="1" applyFill="1" applyBorder="1" applyAlignment="1">
      <alignment horizontal="left" vertical="center"/>
    </xf>
    <xf numFmtId="173" fontId="88" fillId="3" borderId="2" xfId="1998" applyNumberFormat="1" applyFont="1" applyFill="1" applyBorder="1" applyAlignment="1">
      <alignment horizontal="center" vertical="center"/>
    </xf>
    <xf numFmtId="3" fontId="261" fillId="0" borderId="2" xfId="0" applyNumberFormat="1" applyFont="1" applyBorder="1"/>
    <xf numFmtId="3" fontId="242" fillId="0" borderId="0" xfId="0" applyNumberFormat="1" applyFont="1"/>
    <xf numFmtId="173" fontId="240" fillId="0" borderId="2" xfId="1998" applyNumberFormat="1" applyFont="1" applyFill="1" applyBorder="1" applyAlignment="1">
      <alignment horizontal="center" vertical="center"/>
    </xf>
    <xf numFmtId="0" fontId="240" fillId="0" borderId="14" xfId="4636" applyFont="1" applyBorder="1" applyAlignment="1">
      <alignment horizontal="center" vertical="center"/>
    </xf>
    <xf numFmtId="0" fontId="240" fillId="0" borderId="50" xfId="0" applyFont="1" applyBorder="1" applyAlignment="1">
      <alignment horizontal="center"/>
    </xf>
    <xf numFmtId="0" fontId="255" fillId="0" borderId="14" xfId="4636" applyFont="1" applyBorder="1"/>
    <xf numFmtId="173" fontId="248" fillId="0" borderId="0" xfId="1998" applyNumberFormat="1" applyFont="1"/>
    <xf numFmtId="0" fontId="240" fillId="0" borderId="0" xfId="4636" applyFont="1"/>
    <xf numFmtId="173" fontId="242" fillId="0" borderId="0" xfId="0" applyNumberFormat="1" applyFont="1"/>
    <xf numFmtId="0" fontId="81" fillId="0" borderId="0" xfId="0" applyFont="1" applyAlignment="1">
      <alignment horizontal="left" vertical="top"/>
    </xf>
    <xf numFmtId="0" fontId="81" fillId="0" borderId="52" xfId="0" applyFont="1" applyBorder="1" applyAlignment="1">
      <alignment horizontal="left" wrapText="1"/>
    </xf>
    <xf numFmtId="0" fontId="239" fillId="0" borderId="52" xfId="0" applyFont="1" applyBorder="1" applyAlignment="1">
      <alignment horizontal="left" vertical="top" wrapText="1" indent="8"/>
    </xf>
    <xf numFmtId="0" fontId="240" fillId="0" borderId="53" xfId="0" applyFont="1" applyBorder="1" applyAlignment="1">
      <alignment horizontal="center" vertical="top" wrapText="1"/>
    </xf>
    <xf numFmtId="0" fontId="240" fillId="0" borderId="53" xfId="0" applyFont="1" applyBorder="1" applyAlignment="1">
      <alignment horizontal="left" vertical="top" wrapText="1"/>
    </xf>
    <xf numFmtId="173" fontId="267" fillId="0" borderId="53" xfId="1" applyNumberFormat="1" applyFont="1" applyFill="1" applyBorder="1" applyAlignment="1">
      <alignment horizontal="right" vertical="top" shrinkToFit="1"/>
    </xf>
    <xf numFmtId="0" fontId="81" fillId="0" borderId="53" xfId="0" applyFont="1" applyBorder="1" applyAlignment="1">
      <alignment horizontal="left" vertical="center" wrapText="1"/>
    </xf>
    <xf numFmtId="1" fontId="268" fillId="0" borderId="53" xfId="0" applyNumberFormat="1" applyFont="1" applyBorder="1" applyAlignment="1">
      <alignment horizontal="center" vertical="top" shrinkToFit="1"/>
    </xf>
    <xf numFmtId="0" fontId="88" fillId="0" borderId="53" xfId="0" applyFont="1" applyBorder="1" applyAlignment="1">
      <alignment horizontal="center" vertical="top" wrapText="1"/>
    </xf>
    <xf numFmtId="0" fontId="88" fillId="0" borderId="53" xfId="0" applyFont="1" applyBorder="1" applyAlignment="1">
      <alignment horizontal="left" vertical="top" wrapText="1"/>
    </xf>
    <xf numFmtId="173" fontId="268" fillId="0" borderId="53" xfId="1" applyNumberFormat="1" applyFont="1" applyFill="1" applyBorder="1" applyAlignment="1">
      <alignment horizontal="right" vertical="top" shrinkToFit="1"/>
    </xf>
    <xf numFmtId="0" fontId="81" fillId="0" borderId="53" xfId="0" applyFont="1" applyBorder="1" applyAlignment="1">
      <alignment horizontal="left" wrapText="1"/>
    </xf>
    <xf numFmtId="173" fontId="250" fillId="0" borderId="0" xfId="1" applyNumberFormat="1" applyFont="1" applyFill="1" applyBorder="1" applyAlignment="1">
      <alignment horizontal="left" vertical="top"/>
    </xf>
    <xf numFmtId="1" fontId="267" fillId="0" borderId="53" xfId="0" applyNumberFormat="1" applyFont="1" applyBorder="1" applyAlignment="1">
      <alignment horizontal="center" vertical="top" shrinkToFit="1"/>
    </xf>
    <xf numFmtId="1" fontId="267" fillId="0" borderId="53" xfId="0" applyNumberFormat="1" applyFont="1" applyBorder="1" applyAlignment="1">
      <alignment horizontal="right" vertical="top" shrinkToFit="1"/>
    </xf>
    <xf numFmtId="1" fontId="268" fillId="0" borderId="53" xfId="0" applyNumberFormat="1" applyFont="1" applyBorder="1" applyAlignment="1">
      <alignment horizontal="right" vertical="top" shrinkToFit="1"/>
    </xf>
    <xf numFmtId="1" fontId="267" fillId="0" borderId="53" xfId="0" applyNumberFormat="1" applyFont="1" applyBorder="1" applyAlignment="1">
      <alignment horizontal="center" vertical="center" shrinkToFit="1"/>
    </xf>
    <xf numFmtId="0" fontId="240" fillId="0" borderId="53" xfId="0" applyFont="1" applyBorder="1" applyAlignment="1">
      <alignment horizontal="left" vertical="center" wrapText="1"/>
    </xf>
    <xf numFmtId="173" fontId="267" fillId="0" borderId="53" xfId="1" applyNumberFormat="1" applyFont="1" applyFill="1" applyBorder="1" applyAlignment="1">
      <alignment horizontal="right" vertical="center" shrinkToFit="1"/>
    </xf>
    <xf numFmtId="0" fontId="88" fillId="0" borderId="53" xfId="0" applyFont="1" applyBorder="1" applyAlignment="1">
      <alignment horizontal="left" vertical="top" wrapText="1" indent="1"/>
    </xf>
    <xf numFmtId="337" fontId="267" fillId="0" borderId="53" xfId="0" applyNumberFormat="1" applyFont="1" applyBorder="1" applyAlignment="1">
      <alignment horizontal="center" vertical="top" shrinkToFit="1"/>
    </xf>
    <xf numFmtId="0" fontId="239" fillId="0" borderId="53" xfId="0" applyFont="1" applyBorder="1" applyAlignment="1">
      <alignment horizontal="center" vertical="top" wrapText="1"/>
    </xf>
    <xf numFmtId="0" fontId="239" fillId="0" borderId="53" xfId="0" applyFont="1" applyBorder="1" applyAlignment="1">
      <alignment horizontal="left" vertical="top" wrapText="1"/>
    </xf>
    <xf numFmtId="173" fontId="269" fillId="0" borderId="53" xfId="1" applyNumberFormat="1" applyFont="1" applyFill="1" applyBorder="1" applyAlignment="1">
      <alignment horizontal="right" vertical="top" shrinkToFit="1"/>
    </xf>
    <xf numFmtId="0" fontId="81" fillId="0" borderId="53" xfId="0" applyFont="1" applyBorder="1" applyAlignment="1">
      <alignment horizontal="left" vertical="top" wrapText="1"/>
    </xf>
    <xf numFmtId="173" fontId="81" fillId="0" borderId="53" xfId="1" applyNumberFormat="1" applyFont="1" applyFill="1" applyBorder="1" applyAlignment="1">
      <alignment horizontal="left" vertical="center" wrapText="1"/>
    </xf>
    <xf numFmtId="173" fontId="81" fillId="0" borderId="53" xfId="1" applyNumberFormat="1" applyFont="1" applyFill="1" applyBorder="1" applyAlignment="1">
      <alignment horizontal="left" wrapText="1"/>
    </xf>
    <xf numFmtId="173" fontId="81" fillId="0" borderId="0" xfId="0" applyNumberFormat="1" applyFont="1" applyAlignment="1">
      <alignment horizontal="left" vertical="top"/>
    </xf>
    <xf numFmtId="0" fontId="248" fillId="0" borderId="53" xfId="0" applyFont="1" applyBorder="1" applyAlignment="1">
      <alignment horizontal="left" vertical="top" wrapText="1"/>
    </xf>
    <xf numFmtId="173" fontId="248" fillId="0" borderId="53" xfId="1" applyNumberFormat="1" applyFont="1" applyFill="1" applyBorder="1" applyAlignment="1">
      <alignment horizontal="right" vertical="top" shrinkToFit="1"/>
    </xf>
    <xf numFmtId="173" fontId="239" fillId="0" borderId="2" xfId="1" applyNumberFormat="1" applyFont="1" applyFill="1" applyBorder="1" applyAlignment="1">
      <alignment horizontal="left" vertical="center" wrapText="1"/>
    </xf>
    <xf numFmtId="0" fontId="240" fillId="0" borderId="2" xfId="0" quotePrefix="1" applyFont="1" applyBorder="1" applyAlignment="1">
      <alignment horizontal="center" vertical="center" wrapText="1"/>
    </xf>
    <xf numFmtId="0" fontId="243" fillId="0" borderId="2" xfId="0" applyFont="1" applyBorder="1" applyAlignment="1">
      <alignment horizontal="center"/>
    </xf>
    <xf numFmtId="0" fontId="244" fillId="52" borderId="0" xfId="0" applyFont="1" applyFill="1"/>
    <xf numFmtId="0" fontId="243" fillId="0" borderId="2" xfId="0" applyFont="1" applyBorder="1"/>
    <xf numFmtId="0" fontId="244" fillId="0" borderId="0" xfId="0" applyFont="1" applyAlignment="1">
      <alignment horizontal="center"/>
    </xf>
    <xf numFmtId="334" fontId="88" fillId="0" borderId="0" xfId="0" applyNumberFormat="1" applyFont="1" applyAlignment="1">
      <alignment vertical="center"/>
    </xf>
    <xf numFmtId="334" fontId="88" fillId="0" borderId="0" xfId="0" applyNumberFormat="1" applyFont="1" applyAlignment="1">
      <alignment horizontal="center" vertical="center"/>
    </xf>
    <xf numFmtId="0" fontId="273" fillId="0" borderId="0" xfId="0" applyFont="1"/>
    <xf numFmtId="0" fontId="274" fillId="0" borderId="0" xfId="0" applyFont="1" applyAlignment="1">
      <alignment horizontal="center"/>
    </xf>
    <xf numFmtId="0" fontId="275" fillId="0" borderId="0" xfId="0" applyFont="1" applyAlignment="1">
      <alignment horizontal="center"/>
    </xf>
    <xf numFmtId="0" fontId="274" fillId="0" borderId="2" xfId="0" applyFont="1" applyBorder="1" applyAlignment="1">
      <alignment horizontal="center"/>
    </xf>
    <xf numFmtId="173" fontId="274" fillId="0" borderId="2" xfId="4640" applyNumberFormat="1" applyFont="1" applyBorder="1" applyAlignment="1">
      <alignment horizontal="center" wrapText="1"/>
    </xf>
    <xf numFmtId="173" fontId="274" fillId="0" borderId="2" xfId="4640" applyNumberFormat="1" applyFont="1" applyBorder="1" applyAlignment="1">
      <alignment horizontal="center"/>
    </xf>
    <xf numFmtId="0" fontId="274" fillId="52" borderId="2" xfId="0" applyFont="1" applyFill="1" applyBorder="1" applyAlignment="1">
      <alignment horizontal="center"/>
    </xf>
    <xf numFmtId="0" fontId="274" fillId="52" borderId="2" xfId="0" applyFont="1" applyFill="1" applyBorder="1" applyAlignment="1">
      <alignment horizontal="left"/>
    </xf>
    <xf numFmtId="173" fontId="274" fillId="52" borderId="2" xfId="4640" applyNumberFormat="1" applyFont="1" applyFill="1" applyBorder="1" applyAlignment="1">
      <alignment horizontal="center"/>
    </xf>
    <xf numFmtId="173" fontId="274" fillId="52" borderId="2" xfId="4640" applyNumberFormat="1" applyFont="1" applyFill="1" applyBorder="1"/>
    <xf numFmtId="0" fontId="274" fillId="52" borderId="0" xfId="0" applyFont="1" applyFill="1" applyAlignment="1">
      <alignment horizontal="center"/>
    </xf>
    <xf numFmtId="0" fontId="274" fillId="0" borderId="2" xfId="0" applyFont="1" applyBorder="1"/>
    <xf numFmtId="173" fontId="274" fillId="0" borderId="2" xfId="4640" applyNumberFormat="1" applyFont="1" applyBorder="1"/>
    <xf numFmtId="0" fontId="274" fillId="0" borderId="0" xfId="0" applyFont="1"/>
    <xf numFmtId="0" fontId="273" fillId="0" borderId="2" xfId="0" applyFont="1" applyBorder="1" applyAlignment="1">
      <alignment horizontal="center"/>
    </xf>
    <xf numFmtId="0" fontId="273" fillId="0" borderId="2" xfId="0" applyFont="1" applyBorder="1"/>
    <xf numFmtId="173" fontId="273" fillId="0" borderId="2" xfId="4640" applyNumberFormat="1" applyFont="1" applyBorder="1"/>
    <xf numFmtId="0" fontId="273" fillId="0" borderId="2" xfId="0" applyFont="1" applyBorder="1" applyAlignment="1">
      <alignment wrapText="1"/>
    </xf>
    <xf numFmtId="0" fontId="274" fillId="52" borderId="0" xfId="0" applyFont="1" applyFill="1"/>
    <xf numFmtId="0" fontId="273" fillId="0" borderId="13" xfId="0" applyFont="1" applyBorder="1" applyAlignment="1">
      <alignment wrapText="1"/>
    </xf>
    <xf numFmtId="0" fontId="274" fillId="52" borderId="2" xfId="0" applyFont="1" applyFill="1" applyBorder="1"/>
    <xf numFmtId="0" fontId="0" fillId="0" borderId="2" xfId="0" applyBorder="1" applyAlignment="1">
      <alignment horizontal="center"/>
    </xf>
    <xf numFmtId="173" fontId="274" fillId="52" borderId="36" xfId="4640" applyNumberFormat="1" applyFont="1" applyFill="1" applyBorder="1" applyAlignment="1"/>
    <xf numFmtId="173" fontId="274" fillId="52" borderId="22" xfId="4640" applyNumberFormat="1" applyFont="1" applyFill="1" applyBorder="1" applyAlignment="1"/>
    <xf numFmtId="173" fontId="274" fillId="52" borderId="50" xfId="4640" applyNumberFormat="1" applyFont="1" applyFill="1" applyBorder="1" applyAlignment="1"/>
    <xf numFmtId="0" fontId="273" fillId="0" borderId="0" xfId="0" applyFont="1" applyAlignment="1">
      <alignment horizontal="center"/>
    </xf>
    <xf numFmtId="173" fontId="273" fillId="0" borderId="0" xfId="4640" applyNumberFormat="1" applyFont="1"/>
    <xf numFmtId="0" fontId="4" fillId="0" borderId="0" xfId="0" applyFont="1"/>
    <xf numFmtId="0" fontId="7" fillId="0" borderId="0" xfId="0" applyFont="1" applyAlignment="1">
      <alignment horizontal="center" vertical="center"/>
    </xf>
    <xf numFmtId="0" fontId="7" fillId="0" borderId="0" xfId="0" applyFont="1" applyAlignment="1">
      <alignment horizontal="center"/>
    </xf>
    <xf numFmtId="0" fontId="4" fillId="0" borderId="9" xfId="0" applyFont="1" applyBorder="1" applyAlignment="1">
      <alignment vertical="center"/>
    </xf>
    <xf numFmtId="0" fontId="5" fillId="0" borderId="0" xfId="0" applyFont="1" applyAlignment="1">
      <alignment vertical="center"/>
    </xf>
    <xf numFmtId="0" fontId="276" fillId="0" borderId="2" xfId="0" applyFont="1" applyBorder="1" applyAlignment="1">
      <alignment horizontal="center" vertical="center"/>
    </xf>
    <xf numFmtId="0" fontId="276" fillId="0" borderId="2" xfId="0" applyFont="1" applyBorder="1" applyAlignment="1">
      <alignment vertical="center"/>
    </xf>
    <xf numFmtId="0" fontId="250" fillId="0" borderId="2" xfId="0" applyFont="1" applyBorder="1" applyAlignment="1">
      <alignment vertical="center"/>
    </xf>
    <xf numFmtId="3" fontId="277" fillId="0" borderId="2" xfId="0" applyNumberFormat="1" applyFont="1" applyBorder="1" applyAlignment="1">
      <alignment vertical="center"/>
    </xf>
    <xf numFmtId="0" fontId="19" fillId="0" borderId="2" xfId="0" applyFont="1" applyBorder="1"/>
    <xf numFmtId="0" fontId="19" fillId="0" borderId="0" xfId="0" applyFont="1"/>
    <xf numFmtId="0" fontId="240" fillId="0" borderId="2" xfId="0" applyFont="1" applyBorder="1" applyAlignment="1">
      <alignment horizontal="center" vertical="center"/>
    </xf>
    <xf numFmtId="0" fontId="240" fillId="0" borderId="2" xfId="0" applyFont="1" applyBorder="1" applyAlignment="1">
      <alignment horizontal="left" vertical="center"/>
    </xf>
    <xf numFmtId="0" fontId="88" fillId="0" borderId="2" xfId="0" applyFont="1" applyBorder="1" applyAlignment="1">
      <alignment vertical="center"/>
    </xf>
    <xf numFmtId="339" fontId="247" fillId="0" borderId="2" xfId="0" applyNumberFormat="1" applyFont="1" applyBorder="1" applyAlignment="1">
      <alignment horizontal="right" vertical="center" wrapText="1"/>
    </xf>
    <xf numFmtId="0" fontId="19" fillId="0" borderId="2" xfId="0" applyFont="1" applyBorder="1" applyAlignment="1">
      <alignment vertical="center"/>
    </xf>
    <xf numFmtId="0" fontId="37" fillId="0" borderId="2" xfId="0" applyFont="1" applyBorder="1" applyAlignment="1">
      <alignment vertical="center"/>
    </xf>
    <xf numFmtId="0" fontId="278" fillId="0" borderId="2" xfId="0" applyFont="1" applyBorder="1" applyAlignment="1">
      <alignment vertical="center"/>
    </xf>
    <xf numFmtId="0" fontId="278" fillId="0" borderId="0" xfId="0" applyFont="1" applyAlignment="1">
      <alignment vertical="center"/>
    </xf>
    <xf numFmtId="0" fontId="250" fillId="0" borderId="2" xfId="0" applyFont="1" applyBorder="1" applyAlignment="1">
      <alignment horizontal="center" vertical="center"/>
    </xf>
    <xf numFmtId="0" fontId="88" fillId="3" borderId="2" xfId="0" applyFont="1" applyFill="1" applyBorder="1" applyAlignment="1">
      <alignment horizontal="center" vertical="center" wrapText="1"/>
    </xf>
    <xf numFmtId="0" fontId="250" fillId="0" borderId="2" xfId="0" applyFont="1" applyBorder="1" applyAlignment="1">
      <alignment horizontal="center" vertical="center" wrapText="1"/>
    </xf>
    <xf numFmtId="173" fontId="88" fillId="0" borderId="2" xfId="1653" applyNumberFormat="1" applyFont="1" applyBorder="1" applyAlignment="1">
      <alignment horizontal="right" vertical="center" wrapText="1"/>
    </xf>
    <xf numFmtId="339" fontId="88" fillId="0" borderId="2" xfId="0" applyNumberFormat="1" applyFont="1" applyBorder="1" applyAlignment="1">
      <alignment horizontal="right" vertical="center" wrapText="1"/>
    </xf>
    <xf numFmtId="0" fontId="19" fillId="0" borderId="0" xfId="0" applyFont="1" applyAlignment="1">
      <alignment vertical="center"/>
    </xf>
    <xf numFmtId="173" fontId="88" fillId="3" borderId="2" xfId="1653" applyNumberFormat="1" applyFont="1" applyFill="1" applyBorder="1" applyAlignment="1">
      <alignment horizontal="right" vertical="center" wrapText="1"/>
    </xf>
    <xf numFmtId="0" fontId="279" fillId="0" borderId="2" xfId="0" applyFont="1" applyBorder="1" applyAlignment="1">
      <alignment vertical="center"/>
    </xf>
    <xf numFmtId="0" fontId="279" fillId="0" borderId="0" xfId="0" applyFont="1" applyAlignment="1">
      <alignment vertical="center"/>
    </xf>
    <xf numFmtId="0" fontId="240" fillId="0" borderId="2" xfId="0" applyFont="1" applyBorder="1" applyAlignment="1">
      <alignment vertical="center"/>
    </xf>
    <xf numFmtId="0" fontId="239" fillId="0" borderId="2" xfId="0" applyFont="1" applyBorder="1" applyAlignment="1">
      <alignment horizontal="center" vertical="center" wrapText="1"/>
    </xf>
    <xf numFmtId="0" fontId="279" fillId="0" borderId="2" xfId="0" applyFont="1" applyBorder="1"/>
    <xf numFmtId="0" fontId="279" fillId="0" borderId="0" xfId="0" applyFont="1"/>
    <xf numFmtId="0" fontId="88" fillId="0" borderId="2" xfId="0" applyFont="1" applyBorder="1" applyAlignment="1">
      <alignment vertical="center" wrapText="1"/>
    </xf>
    <xf numFmtId="339" fontId="88" fillId="0" borderId="2" xfId="1653" applyNumberFormat="1" applyFont="1" applyBorder="1" applyAlignment="1">
      <alignment horizontal="right" vertical="center" wrapText="1"/>
    </xf>
    <xf numFmtId="0" fontId="250" fillId="54" borderId="2" xfId="0" applyFont="1" applyFill="1" applyBorder="1" applyAlignment="1">
      <alignment vertical="center" wrapText="1"/>
    </xf>
    <xf numFmtId="0" fontId="278" fillId="0" borderId="2" xfId="0" applyFont="1" applyBorder="1"/>
    <xf numFmtId="0" fontId="278" fillId="0" borderId="0" xfId="0" applyFont="1"/>
    <xf numFmtId="0" fontId="250" fillId="0" borderId="2" xfId="0" applyFont="1" applyBorder="1" applyAlignment="1">
      <alignment vertical="center" wrapText="1"/>
    </xf>
    <xf numFmtId="0" fontId="169" fillId="0" borderId="2" xfId="0" applyFont="1" applyBorder="1" applyAlignment="1">
      <alignment horizontal="center" vertical="center" wrapText="1"/>
    </xf>
    <xf numFmtId="0" fontId="248" fillId="0" borderId="2" xfId="0" applyFont="1" applyBorder="1" applyAlignment="1">
      <alignment horizontal="center" vertical="center" wrapText="1"/>
    </xf>
    <xf numFmtId="0" fontId="276" fillId="0" borderId="2" xfId="0" applyFont="1" applyBorder="1" applyAlignment="1">
      <alignment vertical="center" wrapText="1"/>
    </xf>
    <xf numFmtId="0" fontId="276" fillId="0" borderId="2" xfId="0" applyFont="1" applyBorder="1" applyAlignment="1">
      <alignment horizontal="center" vertical="center" wrapText="1"/>
    </xf>
    <xf numFmtId="173" fontId="240" fillId="0" borderId="2" xfId="1653" applyNumberFormat="1" applyFont="1" applyBorder="1" applyAlignment="1">
      <alignment horizontal="right" vertical="center" wrapText="1"/>
    </xf>
    <xf numFmtId="339" fontId="247" fillId="0" borderId="2" xfId="1653" applyNumberFormat="1" applyFont="1" applyBorder="1" applyAlignment="1">
      <alignment horizontal="right" vertical="center" wrapText="1"/>
    </xf>
    <xf numFmtId="0" fontId="280" fillId="0" borderId="2" xfId="0" applyFont="1" applyBorder="1" applyAlignment="1">
      <alignment horizontal="center" vertical="center" wrapText="1"/>
    </xf>
    <xf numFmtId="339" fontId="248" fillId="0" borderId="2" xfId="1653" applyNumberFormat="1" applyFont="1" applyBorder="1" applyAlignment="1">
      <alignment horizontal="right" vertical="center" wrapText="1"/>
    </xf>
    <xf numFmtId="0" fontId="5" fillId="0" borderId="0" xfId="0" applyFont="1" applyAlignment="1">
      <alignment horizontal="center"/>
    </xf>
    <xf numFmtId="3" fontId="5" fillId="0" borderId="0" xfId="0" applyNumberFormat="1" applyFont="1" applyAlignment="1">
      <alignment horizontal="center"/>
    </xf>
    <xf numFmtId="339" fontId="5" fillId="0" borderId="0" xfId="0" applyNumberFormat="1" applyFont="1"/>
    <xf numFmtId="0" fontId="243" fillId="54" borderId="2" xfId="0" applyFont="1" applyFill="1" applyBorder="1" applyAlignment="1">
      <alignment horizontal="center" vertical="center" wrapText="1"/>
    </xf>
    <xf numFmtId="243" fontId="243" fillId="54" borderId="2" xfId="0" applyNumberFormat="1" applyFont="1" applyFill="1" applyBorder="1" applyAlignment="1">
      <alignment horizontal="center" vertical="center" wrapText="1"/>
    </xf>
    <xf numFmtId="3" fontId="243" fillId="54" borderId="2" xfId="0" applyNumberFormat="1" applyFont="1" applyFill="1" applyBorder="1" applyAlignment="1">
      <alignment vertical="center" wrapText="1"/>
    </xf>
    <xf numFmtId="0" fontId="243" fillId="54" borderId="2" xfId="0" applyFont="1" applyFill="1" applyBorder="1" applyAlignment="1">
      <alignment vertical="center" wrapText="1"/>
    </xf>
    <xf numFmtId="0" fontId="244" fillId="54" borderId="2" xfId="0" applyFont="1" applyFill="1" applyBorder="1" applyAlignment="1">
      <alignment horizontal="center" vertical="center" wrapText="1"/>
    </xf>
    <xf numFmtId="0" fontId="244" fillId="54" borderId="36" xfId="0" applyFont="1" applyFill="1" applyBorder="1" applyAlignment="1">
      <alignment vertical="center" wrapText="1"/>
    </xf>
    <xf numFmtId="3" fontId="244" fillId="54" borderId="2" xfId="0" applyNumberFormat="1" applyFont="1" applyFill="1" applyBorder="1" applyAlignment="1">
      <alignment vertical="center" wrapText="1"/>
    </xf>
    <xf numFmtId="0" fontId="244" fillId="54" borderId="2" xfId="0" applyFont="1" applyFill="1" applyBorder="1" applyAlignment="1">
      <alignment vertical="center" wrapText="1"/>
    </xf>
    <xf numFmtId="0" fontId="4" fillId="52" borderId="0" xfId="0" applyFont="1" applyFill="1"/>
    <xf numFmtId="243" fontId="4" fillId="52" borderId="0" xfId="4640" applyNumberFormat="1" applyFont="1" applyFill="1" applyAlignment="1">
      <alignment horizontal="right"/>
    </xf>
    <xf numFmtId="243" fontId="244" fillId="52" borderId="0" xfId="0" applyNumberFormat="1" applyFont="1" applyFill="1"/>
    <xf numFmtId="0" fontId="4" fillId="0" borderId="36" xfId="0" applyFont="1" applyBorder="1" applyAlignment="1">
      <alignment vertical="center" wrapText="1"/>
    </xf>
    <xf numFmtId="3" fontId="4" fillId="0" borderId="2" xfId="0" applyNumberFormat="1"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horizontal="left"/>
    </xf>
    <xf numFmtId="0" fontId="4" fillId="54" borderId="2" xfId="0" applyFont="1" applyFill="1" applyBorder="1" applyAlignment="1">
      <alignment horizontal="center" vertical="center" wrapText="1"/>
    </xf>
    <xf numFmtId="3" fontId="4" fillId="54" borderId="2" xfId="0" applyNumberFormat="1" applyFont="1" applyFill="1" applyBorder="1" applyAlignment="1">
      <alignment vertical="center" wrapText="1"/>
    </xf>
    <xf numFmtId="0" fontId="4" fillId="54" borderId="2" xfId="0" applyFont="1" applyFill="1" applyBorder="1" applyAlignment="1">
      <alignment vertical="center" wrapText="1"/>
    </xf>
    <xf numFmtId="0" fontId="282" fillId="0" borderId="2" xfId="0" applyFont="1" applyBorder="1" applyAlignment="1">
      <alignment horizontal="center" vertical="center" wrapText="1"/>
    </xf>
    <xf numFmtId="3" fontId="7" fillId="0" borderId="2" xfId="0" applyNumberFormat="1" applyFont="1" applyBorder="1" applyAlignment="1">
      <alignment vertical="center" wrapText="1"/>
    </xf>
    <xf numFmtId="3" fontId="244" fillId="54" borderId="2" xfId="0" applyNumberFormat="1" applyFont="1" applyFill="1" applyBorder="1" applyAlignment="1">
      <alignment horizontal="right" vertical="center" wrapText="1"/>
    </xf>
    <xf numFmtId="0" fontId="7" fillId="54" borderId="2" xfId="0" applyFont="1" applyFill="1" applyBorder="1" applyAlignment="1">
      <alignment vertical="center" wrapText="1"/>
    </xf>
    <xf numFmtId="0" fontId="238" fillId="0" borderId="0" xfId="0" applyFont="1" applyAlignment="1">
      <alignment horizontal="center"/>
    </xf>
    <xf numFmtId="0" fontId="238" fillId="0" borderId="2" xfId="0" applyFont="1" applyBorder="1" applyAlignment="1">
      <alignment vertical="center" wrapText="1"/>
    </xf>
    <xf numFmtId="3" fontId="238" fillId="54" borderId="2" xfId="0" applyNumberFormat="1" applyFont="1" applyFill="1" applyBorder="1" applyAlignment="1">
      <alignment vertical="center" wrapText="1"/>
    </xf>
    <xf numFmtId="0" fontId="238" fillId="0" borderId="0" xfId="0" applyFont="1" applyAlignment="1">
      <alignment vertical="center"/>
    </xf>
    <xf numFmtId="0" fontId="238" fillId="0" borderId="0" xfId="0" applyFont="1"/>
    <xf numFmtId="0" fontId="243" fillId="0" borderId="0" xfId="0" applyFont="1" applyAlignment="1">
      <alignment horizontal="center"/>
    </xf>
    <xf numFmtId="3" fontId="244" fillId="0" borderId="0" xfId="0" applyNumberFormat="1" applyFont="1"/>
    <xf numFmtId="0" fontId="274" fillId="54" borderId="2" xfId="0" applyFont="1" applyFill="1" applyBorder="1" applyAlignment="1">
      <alignment horizontal="center" vertical="center" wrapText="1"/>
    </xf>
    <xf numFmtId="0" fontId="274" fillId="54" borderId="36" xfId="0" applyFont="1" applyFill="1" applyBorder="1" applyAlignment="1">
      <alignment horizontal="center" vertical="center" wrapText="1"/>
    </xf>
    <xf numFmtId="243" fontId="274" fillId="54" borderId="2" xfId="0" applyNumberFormat="1" applyFont="1" applyFill="1" applyBorder="1" applyAlignment="1">
      <alignment horizontal="center" vertical="center" wrapText="1"/>
    </xf>
    <xf numFmtId="3" fontId="274" fillId="54" borderId="2" xfId="0" applyNumberFormat="1" applyFont="1" applyFill="1" applyBorder="1" applyAlignment="1">
      <alignment vertical="center" wrapText="1"/>
    </xf>
    <xf numFmtId="0" fontId="274" fillId="54" borderId="2" xfId="0" applyFont="1" applyFill="1" applyBorder="1" applyAlignment="1">
      <alignment vertical="center" wrapText="1"/>
    </xf>
    <xf numFmtId="0" fontId="273" fillId="54" borderId="2" xfId="0" applyFont="1" applyFill="1" applyBorder="1" applyAlignment="1">
      <alignment horizontal="center" vertical="center" wrapText="1"/>
    </xf>
    <xf numFmtId="0" fontId="273" fillId="54" borderId="2" xfId="0" applyFont="1" applyFill="1" applyBorder="1" applyAlignment="1">
      <alignment horizontal="left" vertical="center" wrapText="1"/>
    </xf>
    <xf numFmtId="3" fontId="273" fillId="54" borderId="2" xfId="0" applyNumberFormat="1" applyFont="1" applyFill="1" applyBorder="1" applyAlignment="1">
      <alignment vertical="center" wrapText="1"/>
    </xf>
    <xf numFmtId="0" fontId="274" fillId="54" borderId="2" xfId="0" applyFont="1" applyFill="1" applyBorder="1" applyAlignment="1">
      <alignment horizontal="left" vertical="center"/>
    </xf>
    <xf numFmtId="0" fontId="274" fillId="54" borderId="2" xfId="0" applyFont="1" applyFill="1" applyBorder="1" applyAlignment="1">
      <alignment horizontal="left" vertical="center" wrapText="1"/>
    </xf>
    <xf numFmtId="0" fontId="273" fillId="0" borderId="0" xfId="0" applyFont="1" applyAlignment="1">
      <alignment vertical="center"/>
    </xf>
    <xf numFmtId="0" fontId="273" fillId="54" borderId="36" xfId="0" applyFont="1" applyFill="1" applyBorder="1" applyAlignment="1">
      <alignment horizontal="left" vertical="center" wrapText="1"/>
    </xf>
    <xf numFmtId="0" fontId="274" fillId="0" borderId="2" xfId="0" applyFont="1" applyBorder="1" applyAlignment="1">
      <alignment horizontal="center" vertical="center" wrapText="1"/>
    </xf>
    <xf numFmtId="3" fontId="274" fillId="0" borderId="2" xfId="0" applyNumberFormat="1" applyFont="1" applyBorder="1" applyAlignment="1">
      <alignment vertical="center" wrapText="1"/>
    </xf>
    <xf numFmtId="0" fontId="273" fillId="0" borderId="2" xfId="0" applyFont="1" applyBorder="1" applyAlignment="1">
      <alignment vertical="center" wrapText="1"/>
    </xf>
    <xf numFmtId="0" fontId="274" fillId="54" borderId="36" xfId="0" applyFont="1" applyFill="1" applyBorder="1" applyAlignment="1">
      <alignment horizontal="left" vertical="center" wrapText="1"/>
    </xf>
    <xf numFmtId="0" fontId="273" fillId="54" borderId="2" xfId="0" applyFont="1" applyFill="1" applyBorder="1" applyAlignment="1">
      <alignment vertical="center" wrapText="1"/>
    </xf>
    <xf numFmtId="0" fontId="284" fillId="0" borderId="36" xfId="0" applyFont="1" applyBorder="1" applyAlignment="1">
      <alignment horizontal="left" vertical="center" wrapText="1"/>
    </xf>
    <xf numFmtId="3" fontId="273" fillId="54" borderId="2" xfId="0" applyNumberFormat="1" applyFont="1" applyFill="1" applyBorder="1" applyAlignment="1">
      <alignment horizontal="right" vertical="center" wrapText="1"/>
    </xf>
    <xf numFmtId="0" fontId="285" fillId="54" borderId="2" xfId="0" applyFont="1" applyFill="1" applyBorder="1" applyAlignment="1">
      <alignment horizontal="center" vertical="center" wrapText="1"/>
    </xf>
    <xf numFmtId="0" fontId="284" fillId="0" borderId="36" xfId="0" applyFont="1" applyBorder="1" applyAlignment="1">
      <alignment horizontal="left" vertical="center"/>
    </xf>
    <xf numFmtId="0" fontId="273" fillId="0" borderId="0" xfId="0" applyFont="1" applyAlignment="1">
      <alignment horizontal="left" vertical="center" wrapText="1"/>
    </xf>
    <xf numFmtId="0" fontId="273" fillId="0" borderId="0" xfId="0" applyFont="1" applyAlignment="1">
      <alignment vertical="top" wrapText="1"/>
    </xf>
    <xf numFmtId="0" fontId="9" fillId="0" borderId="0" xfId="0" applyFont="1" applyAlignment="1">
      <alignment horizontal="center"/>
    </xf>
    <xf numFmtId="0" fontId="287" fillId="0" borderId="0" xfId="0" applyFont="1" applyAlignment="1">
      <alignment horizontal="center"/>
    </xf>
    <xf numFmtId="0" fontId="288" fillId="0" borderId="2" xfId="0" applyFont="1" applyBorder="1" applyAlignment="1">
      <alignment horizontal="center" vertical="center"/>
    </xf>
    <xf numFmtId="0" fontId="288" fillId="0" borderId="2" xfId="0" applyFont="1" applyBorder="1" applyAlignment="1">
      <alignment horizontal="center"/>
    </xf>
    <xf numFmtId="0" fontId="9" fillId="0" borderId="2" xfId="0" applyFont="1" applyBorder="1"/>
    <xf numFmtId="243" fontId="288" fillId="0" borderId="22" xfId="0" applyNumberFormat="1" applyFont="1" applyBorder="1" applyAlignment="1">
      <alignment wrapText="1"/>
    </xf>
    <xf numFmtId="0" fontId="288" fillId="0" borderId="2" xfId="0" applyFont="1" applyBorder="1" applyAlignment="1">
      <alignment wrapText="1"/>
    </xf>
    <xf numFmtId="0" fontId="248" fillId="0" borderId="2" xfId="0" applyFont="1" applyBorder="1"/>
    <xf numFmtId="0" fontId="289" fillId="0" borderId="0" xfId="0" applyFont="1"/>
    <xf numFmtId="0" fontId="169" fillId="0" borderId="2" xfId="0" applyFont="1" applyBorder="1" applyAlignment="1">
      <alignment horizontal="center" vertical="center"/>
    </xf>
    <xf numFmtId="0" fontId="169" fillId="0" borderId="2" xfId="0" applyFont="1" applyBorder="1" applyAlignment="1">
      <alignment horizontal="left" wrapText="1"/>
    </xf>
    <xf numFmtId="0" fontId="169" fillId="0" borderId="2" xfId="0" applyFont="1" applyBorder="1" applyAlignment="1">
      <alignment horizontal="center" wrapText="1"/>
    </xf>
    <xf numFmtId="0" fontId="248" fillId="0" borderId="2" xfId="0" applyFont="1" applyBorder="1" applyAlignment="1">
      <alignment horizontal="center" wrapText="1"/>
    </xf>
    <xf numFmtId="3" fontId="169" fillId="0" borderId="2" xfId="1" applyNumberFormat="1" applyFont="1" applyBorder="1" applyAlignment="1">
      <alignment horizontal="right" wrapText="1"/>
    </xf>
    <xf numFmtId="243" fontId="169" fillId="0" borderId="2" xfId="1" applyNumberFormat="1" applyFont="1" applyBorder="1" applyAlignment="1"/>
    <xf numFmtId="0" fontId="37" fillId="0" borderId="0" xfId="0" applyFont="1"/>
    <xf numFmtId="0" fontId="169" fillId="0" borderId="2" xfId="0" applyFont="1" applyBorder="1" applyAlignment="1">
      <alignment wrapText="1"/>
    </xf>
    <xf numFmtId="0" fontId="169" fillId="0" borderId="2" xfId="0" applyFont="1" applyBorder="1" applyAlignment="1">
      <alignment horizontal="center"/>
    </xf>
    <xf numFmtId="0" fontId="169" fillId="0" borderId="2" xfId="0" applyFont="1" applyBorder="1"/>
    <xf numFmtId="3" fontId="169" fillId="0" borderId="2" xfId="1" applyNumberFormat="1" applyFont="1" applyBorder="1" applyAlignment="1">
      <alignment horizontal="right"/>
    </xf>
    <xf numFmtId="0" fontId="248" fillId="0" borderId="2" xfId="0" applyFont="1" applyBorder="1" applyAlignment="1">
      <alignment horizontal="center"/>
    </xf>
    <xf numFmtId="0" fontId="169" fillId="0" borderId="2" xfId="0" quotePrefix="1" applyFont="1" applyBorder="1"/>
    <xf numFmtId="243" fontId="280" fillId="0" borderId="2" xfId="1" applyNumberFormat="1" applyFont="1" applyBorder="1" applyAlignment="1"/>
    <xf numFmtId="0" fontId="27" fillId="0" borderId="0" xfId="0" applyFont="1"/>
    <xf numFmtId="243" fontId="247" fillId="0" borderId="2" xfId="1" applyNumberFormat="1" applyFont="1" applyBorder="1" applyAlignment="1"/>
    <xf numFmtId="0" fontId="247" fillId="0" borderId="2" xfId="0" applyFont="1" applyBorder="1"/>
    <xf numFmtId="0" fontId="290" fillId="0" borderId="0" xfId="0" applyFont="1"/>
    <xf numFmtId="3" fontId="248" fillId="0" borderId="2" xfId="1" applyNumberFormat="1" applyFont="1" applyBorder="1" applyAlignment="1">
      <alignment horizontal="right" wrapText="1"/>
    </xf>
    <xf numFmtId="0" fontId="88" fillId="0" borderId="17" xfId="0" applyFont="1" applyBorder="1" applyAlignment="1">
      <alignment vertical="center"/>
    </xf>
    <xf numFmtId="0" fontId="88" fillId="0" borderId="13" xfId="0" applyFont="1" applyBorder="1" applyAlignment="1">
      <alignment horizontal="center" vertical="center" wrapText="1"/>
    </xf>
    <xf numFmtId="0" fontId="88" fillId="0" borderId="17" xfId="0" applyFont="1" applyBorder="1" applyAlignment="1">
      <alignment horizontal="center" vertical="center"/>
    </xf>
    <xf numFmtId="0" fontId="88" fillId="0" borderId="12" xfId="0" applyFont="1" applyBorder="1" applyAlignment="1">
      <alignment horizontal="center" vertical="center"/>
    </xf>
    <xf numFmtId="0" fontId="240" fillId="0" borderId="12" xfId="0" applyFont="1" applyBorder="1" applyAlignment="1">
      <alignment horizontal="center" vertical="center"/>
    </xf>
    <xf numFmtId="0" fontId="88" fillId="0" borderId="13" xfId="0" applyFont="1" applyBorder="1" applyAlignment="1">
      <alignment vertical="center" wrapText="1"/>
    </xf>
    <xf numFmtId="0" fontId="248" fillId="0" borderId="2" xfId="0" applyFont="1" applyBorder="1" applyAlignment="1">
      <alignment vertical="center"/>
    </xf>
    <xf numFmtId="0" fontId="248" fillId="0" borderId="17" xfId="0" applyFont="1" applyBorder="1" applyAlignment="1">
      <alignment vertical="center"/>
    </xf>
    <xf numFmtId="0" fontId="248" fillId="0" borderId="2" xfId="0" applyFont="1" applyBorder="1" applyAlignment="1">
      <alignment horizontal="center" vertical="center"/>
    </xf>
    <xf numFmtId="243" fontId="248" fillId="0" borderId="2" xfId="1" applyNumberFormat="1" applyFont="1" applyBorder="1" applyAlignment="1"/>
    <xf numFmtId="0" fontId="280" fillId="0" borderId="2" xfId="0" applyFont="1" applyBorder="1" applyAlignment="1">
      <alignment horizontal="center" vertical="center"/>
    </xf>
    <xf numFmtId="243" fontId="88" fillId="0" borderId="12" xfId="0" applyNumberFormat="1" applyFont="1" applyBorder="1" applyAlignment="1">
      <alignment vertical="center"/>
    </xf>
    <xf numFmtId="243" fontId="88" fillId="0" borderId="0" xfId="0" applyNumberFormat="1" applyFont="1"/>
    <xf numFmtId="243" fontId="9" fillId="0" borderId="0" xfId="0" applyNumberFormat="1" applyFont="1"/>
    <xf numFmtId="0" fontId="293" fillId="0" borderId="0" xfId="0" applyFont="1" applyAlignment="1">
      <alignment wrapText="1"/>
    </xf>
    <xf numFmtId="0" fontId="4" fillId="0" borderId="0" xfId="0" applyFont="1" applyAlignment="1">
      <alignment horizontal="center" wrapText="1"/>
    </xf>
    <xf numFmtId="0" fontId="9" fillId="0" borderId="0" xfId="0" applyFont="1"/>
    <xf numFmtId="0" fontId="0" fillId="0" borderId="0" xfId="0" applyAlignment="1">
      <alignment horizontal="center"/>
    </xf>
    <xf numFmtId="173" fontId="248" fillId="0" borderId="3" xfId="1998" applyNumberFormat="1" applyFont="1" applyBorder="1" applyAlignment="1">
      <alignment horizontal="center" vertical="center"/>
    </xf>
    <xf numFmtId="173" fontId="248" fillId="0" borderId="12" xfId="1998" applyNumberFormat="1" applyFont="1" applyBorder="1"/>
    <xf numFmtId="173" fontId="248" fillId="0" borderId="13" xfId="1998" applyNumberFormat="1" applyFont="1" applyBorder="1"/>
    <xf numFmtId="173" fontId="248" fillId="0" borderId="49" xfId="1998" applyNumberFormat="1" applyFont="1" applyBorder="1" applyAlignment="1">
      <alignment horizontal="center" vertical="center"/>
    </xf>
    <xf numFmtId="173" fontId="249" fillId="0" borderId="4" xfId="1998" applyNumberFormat="1" applyFont="1" applyBorder="1" applyAlignment="1">
      <alignment horizontal="center" vertical="center"/>
    </xf>
    <xf numFmtId="173" fontId="248" fillId="0" borderId="12" xfId="1998" applyNumberFormat="1" applyFont="1" applyBorder="1" applyAlignment="1">
      <alignment horizontal="left" vertical="center"/>
    </xf>
    <xf numFmtId="173" fontId="248" fillId="53" borderId="2" xfId="1998" applyNumberFormat="1" applyFont="1" applyFill="1" applyBorder="1"/>
    <xf numFmtId="173" fontId="248" fillId="3" borderId="2" xfId="1998" applyNumberFormat="1" applyFont="1" applyFill="1" applyBorder="1"/>
    <xf numFmtId="173" fontId="248" fillId="0" borderId="13" xfId="1998" applyNumberFormat="1" applyFont="1" applyBorder="1" applyAlignment="1">
      <alignment horizontal="left" vertical="center"/>
    </xf>
    <xf numFmtId="173" fontId="248" fillId="0" borderId="3" xfId="1998" applyNumberFormat="1" applyFont="1" applyBorder="1" applyAlignment="1">
      <alignment horizontal="left" vertical="center"/>
    </xf>
    <xf numFmtId="173" fontId="248" fillId="0" borderId="2" xfId="1998" applyNumberFormat="1" applyFont="1" applyBorder="1" applyAlignment="1">
      <alignment horizontal="left" vertical="center"/>
    </xf>
    <xf numFmtId="173" fontId="248" fillId="0" borderId="5" xfId="1998" applyNumberFormat="1" applyFont="1" applyBorder="1" applyAlignment="1">
      <alignment horizontal="left" vertical="center"/>
    </xf>
    <xf numFmtId="173" fontId="248" fillId="0" borderId="51" xfId="1998" applyNumberFormat="1" applyFont="1" applyBorder="1" applyAlignment="1">
      <alignment horizontal="left" vertical="center"/>
    </xf>
    <xf numFmtId="173" fontId="248" fillId="0" borderId="2" xfId="1998" applyNumberFormat="1" applyFont="1" applyBorder="1"/>
    <xf numFmtId="173" fontId="247" fillId="0" borderId="2" xfId="1998" applyNumberFormat="1" applyFont="1" applyBorder="1"/>
    <xf numFmtId="173" fontId="248" fillId="3" borderId="2" xfId="1998" applyNumberFormat="1" applyFont="1" applyFill="1" applyBorder="1" applyAlignment="1">
      <alignment horizontal="center" vertical="center"/>
    </xf>
    <xf numFmtId="173" fontId="247" fillId="0" borderId="2" xfId="1998" applyNumberFormat="1" applyFont="1" applyFill="1" applyBorder="1" applyAlignment="1">
      <alignment horizontal="center" vertical="center"/>
    </xf>
    <xf numFmtId="0" fontId="248" fillId="52" borderId="2" xfId="0" applyFont="1" applyFill="1" applyBorder="1" applyAlignment="1">
      <alignment horizontal="center" vertical="center" wrapText="1"/>
    </xf>
    <xf numFmtId="173" fontId="248" fillId="52" borderId="2" xfId="1653" applyNumberFormat="1" applyFont="1" applyFill="1" applyBorder="1" applyAlignment="1">
      <alignment horizontal="right" vertical="center" wrapText="1"/>
    </xf>
    <xf numFmtId="339" fontId="248" fillId="52" borderId="2" xfId="1653" applyNumberFormat="1" applyFont="1" applyFill="1" applyBorder="1" applyAlignment="1">
      <alignment horizontal="right" vertical="center" wrapText="1"/>
    </xf>
    <xf numFmtId="0" fontId="88" fillId="3" borderId="2" xfId="2818" applyFont="1" applyFill="1" applyBorder="1" applyAlignment="1">
      <alignment horizontal="left" vertical="center"/>
    </xf>
    <xf numFmtId="0" fontId="88" fillId="3" borderId="2" xfId="2818" applyFont="1" applyFill="1" applyBorder="1" applyAlignment="1">
      <alignment horizontal="left" vertical="center" wrapText="1"/>
    </xf>
    <xf numFmtId="0" fontId="88" fillId="3" borderId="50" xfId="2818" applyFont="1" applyFill="1" applyBorder="1" applyAlignment="1">
      <alignment horizontal="left" vertical="center"/>
    </xf>
    <xf numFmtId="0" fontId="240" fillId="0" borderId="53" xfId="0" applyFont="1" applyBorder="1" applyAlignment="1">
      <alignment vertical="top" wrapText="1"/>
    </xf>
    <xf numFmtId="0" fontId="88" fillId="3" borderId="2" xfId="2818" applyFont="1" applyFill="1" applyBorder="1" applyAlignment="1">
      <alignment horizontal="left"/>
    </xf>
    <xf numFmtId="0" fontId="88" fillId="3" borderId="2" xfId="2824" applyFont="1" applyFill="1" applyBorder="1" applyAlignment="1">
      <alignment horizontal="left" wrapText="1"/>
    </xf>
    <xf numFmtId="49" fontId="240" fillId="0" borderId="53" xfId="2818" applyNumberFormat="1" applyFont="1" applyBorder="1" applyAlignment="1">
      <alignment vertical="center"/>
    </xf>
    <xf numFmtId="0" fontId="88" fillId="0" borderId="53" xfId="4642" applyFont="1" applyBorder="1" applyAlignment="1">
      <alignment horizontal="left" vertical="center"/>
    </xf>
    <xf numFmtId="0" fontId="88" fillId="0" borderId="53" xfId="4642" applyFont="1" applyBorder="1" applyAlignment="1">
      <alignment horizontal="left" vertical="center" wrapText="1"/>
    </xf>
    <xf numFmtId="173" fontId="276" fillId="0" borderId="53" xfId="1" applyNumberFormat="1" applyFont="1" applyFill="1" applyBorder="1" applyAlignment="1">
      <alignment horizontal="right" vertical="top" shrinkToFit="1"/>
    </xf>
    <xf numFmtId="49" fontId="240" fillId="0" borderId="53" xfId="0" applyNumberFormat="1" applyFont="1" applyBorder="1" applyAlignment="1">
      <alignment vertical="center"/>
    </xf>
    <xf numFmtId="0" fontId="239" fillId="0" borderId="53" xfId="4642" applyFont="1" applyBorder="1" applyAlignment="1">
      <alignment horizontal="left" vertical="center"/>
    </xf>
    <xf numFmtId="0" fontId="239" fillId="0" borderId="53" xfId="4642" applyFont="1" applyBorder="1" applyAlignment="1">
      <alignment horizontal="left" vertical="center" wrapText="1"/>
    </xf>
    <xf numFmtId="170" fontId="241" fillId="0" borderId="2" xfId="0" applyNumberFormat="1" applyFont="1" applyBorder="1" applyAlignment="1">
      <alignment horizontal="right"/>
    </xf>
    <xf numFmtId="0" fontId="242" fillId="0" borderId="0" xfId="0" applyFont="1" applyAlignment="1">
      <alignment horizontal="left" vertical="top"/>
    </xf>
    <xf numFmtId="0" fontId="242" fillId="0" borderId="52" xfId="0" applyFont="1" applyBorder="1" applyAlignment="1">
      <alignment horizontal="center" wrapText="1"/>
    </xf>
    <xf numFmtId="0" fontId="242" fillId="0" borderId="52" xfId="0" applyFont="1" applyBorder="1" applyAlignment="1">
      <alignment horizontal="left" wrapText="1"/>
    </xf>
    <xf numFmtId="0" fontId="242" fillId="0" borderId="53" xfId="0" applyFont="1" applyBorder="1" applyAlignment="1">
      <alignment horizontal="left" vertical="center" wrapText="1"/>
    </xf>
    <xf numFmtId="1" fontId="250" fillId="0" borderId="53" xfId="0" applyNumberFormat="1" applyFont="1" applyBorder="1" applyAlignment="1">
      <alignment horizontal="center" vertical="top" shrinkToFit="1"/>
    </xf>
    <xf numFmtId="173" fontId="250" fillId="0" borderId="53" xfId="1" applyNumberFormat="1" applyFont="1" applyFill="1" applyBorder="1" applyAlignment="1">
      <alignment horizontal="right" vertical="top" shrinkToFit="1"/>
    </xf>
    <xf numFmtId="0" fontId="242" fillId="0" borderId="53" xfId="0" applyFont="1" applyBorder="1" applyAlignment="1">
      <alignment horizontal="left" wrapText="1"/>
    </xf>
    <xf numFmtId="1" fontId="276" fillId="0" borderId="53" xfId="0" applyNumberFormat="1" applyFont="1" applyBorder="1" applyAlignment="1">
      <alignment horizontal="center" vertical="top" shrinkToFit="1"/>
    </xf>
    <xf numFmtId="0" fontId="242" fillId="0" borderId="53" xfId="0" applyFont="1" applyBorder="1" applyAlignment="1">
      <alignment horizontal="center" wrapText="1"/>
    </xf>
    <xf numFmtId="0" fontId="242" fillId="0" borderId="53" xfId="0" applyFont="1" applyBorder="1" applyAlignment="1">
      <alignment horizontal="center" vertical="center" wrapText="1"/>
    </xf>
    <xf numFmtId="173" fontId="242" fillId="0" borderId="0" xfId="0" applyNumberFormat="1" applyFont="1" applyAlignment="1">
      <alignment horizontal="left" vertical="top"/>
    </xf>
    <xf numFmtId="1" fontId="276" fillId="0" borderId="53" xfId="0" applyNumberFormat="1" applyFont="1" applyBorder="1" applyAlignment="1">
      <alignment horizontal="center" vertical="center" shrinkToFit="1"/>
    </xf>
    <xf numFmtId="173" fontId="276" fillId="0" borderId="53" xfId="1" applyNumberFormat="1" applyFont="1" applyFill="1" applyBorder="1" applyAlignment="1">
      <alignment horizontal="right" vertical="center" shrinkToFit="1"/>
    </xf>
    <xf numFmtId="0" fontId="245" fillId="0" borderId="53" xfId="0" applyFont="1" applyBorder="1" applyAlignment="1">
      <alignment horizontal="center" wrapText="1"/>
    </xf>
    <xf numFmtId="170" fontId="242" fillId="0" borderId="53" xfId="1" applyNumberFormat="1" applyFont="1" applyBorder="1" applyAlignment="1">
      <alignment horizontal="left" wrapText="1"/>
    </xf>
    <xf numFmtId="170" fontId="242" fillId="0" borderId="53" xfId="1" applyNumberFormat="1" applyFont="1" applyBorder="1" applyAlignment="1">
      <alignment horizontal="right" wrapText="1"/>
    </xf>
    <xf numFmtId="170" fontId="242" fillId="0" borderId="0" xfId="0" applyNumberFormat="1" applyFont="1" applyAlignment="1">
      <alignment horizontal="left" vertical="top"/>
    </xf>
    <xf numFmtId="170" fontId="241" fillId="0" borderId="53" xfId="1" applyNumberFormat="1" applyFont="1" applyBorder="1" applyAlignment="1">
      <alignment horizontal="left" wrapText="1"/>
    </xf>
    <xf numFmtId="337" fontId="276" fillId="0" borderId="53" xfId="0" applyNumberFormat="1" applyFont="1" applyBorder="1" applyAlignment="1">
      <alignment horizontal="center" vertical="top" shrinkToFit="1"/>
    </xf>
    <xf numFmtId="0" fontId="242" fillId="0" borderId="0" xfId="0" applyFont="1" applyAlignment="1">
      <alignment horizontal="center" vertical="top"/>
    </xf>
    <xf numFmtId="170" fontId="245" fillId="0" borderId="53" xfId="1" applyNumberFormat="1" applyFont="1" applyBorder="1" applyAlignment="1">
      <alignment horizontal="right" wrapText="1"/>
    </xf>
    <xf numFmtId="170" fontId="276" fillId="0" borderId="53" xfId="1" applyNumberFormat="1" applyFont="1" applyFill="1" applyBorder="1" applyAlignment="1">
      <alignment horizontal="right" vertical="top" shrinkToFit="1"/>
    </xf>
    <xf numFmtId="170" fontId="250" fillId="0" borderId="53" xfId="1" applyNumberFormat="1" applyFont="1" applyFill="1" applyBorder="1" applyAlignment="1">
      <alignment horizontal="right" vertical="top" shrinkToFit="1"/>
    </xf>
    <xf numFmtId="170" fontId="250" fillId="0" borderId="53" xfId="1" applyNumberFormat="1" applyFont="1" applyBorder="1" applyAlignment="1">
      <alignment horizontal="right" vertical="top" shrinkToFit="1"/>
    </xf>
    <xf numFmtId="170" fontId="276" fillId="0" borderId="53" xfId="1" applyNumberFormat="1" applyFont="1" applyBorder="1" applyAlignment="1">
      <alignment horizontal="right" vertical="top" shrinkToFit="1"/>
    </xf>
    <xf numFmtId="0" fontId="252" fillId="0" borderId="53" xfId="0" applyFont="1" applyBorder="1" applyAlignment="1">
      <alignment horizontal="center" vertical="top" wrapText="1"/>
    </xf>
    <xf numFmtId="49" fontId="252" fillId="0" borderId="53" xfId="0" quotePrefix="1" applyNumberFormat="1" applyFont="1" applyBorder="1" applyAlignment="1">
      <alignment vertical="center" wrapText="1"/>
    </xf>
    <xf numFmtId="173" fontId="291" fillId="0" borderId="53" xfId="1" applyNumberFormat="1" applyFont="1" applyFill="1" applyBorder="1" applyAlignment="1">
      <alignment horizontal="right" vertical="top" shrinkToFit="1"/>
    </xf>
    <xf numFmtId="49" fontId="252" fillId="0" borderId="53" xfId="0" applyNumberFormat="1" applyFont="1" applyBorder="1" applyAlignment="1">
      <alignment vertical="center" wrapText="1"/>
    </xf>
    <xf numFmtId="49" fontId="252" fillId="0" borderId="57" xfId="0" quotePrefix="1" applyNumberFormat="1" applyFont="1" applyBorder="1" applyAlignment="1">
      <alignment vertical="center" wrapText="1"/>
    </xf>
    <xf numFmtId="0" fontId="252" fillId="0" borderId="53" xfId="0" applyFont="1" applyBorder="1" applyAlignment="1">
      <alignment horizontal="left" vertical="top" wrapText="1"/>
    </xf>
    <xf numFmtId="170" fontId="242" fillId="0" borderId="0" xfId="1" applyNumberFormat="1" applyFont="1" applyAlignment="1">
      <alignment horizontal="left" vertical="top"/>
    </xf>
    <xf numFmtId="170" fontId="242" fillId="0" borderId="53" xfId="1" applyNumberFormat="1" applyFont="1" applyBorder="1" applyAlignment="1">
      <alignment horizontal="left" vertical="center" wrapText="1"/>
    </xf>
    <xf numFmtId="3" fontId="242" fillId="0" borderId="2" xfId="0" applyNumberFormat="1" applyFont="1" applyBorder="1" applyAlignment="1">
      <alignment horizontal="right" vertical="center" wrapText="1"/>
    </xf>
    <xf numFmtId="0" fontId="239" fillId="0" borderId="0" xfId="0" applyFont="1" applyAlignment="1">
      <alignment horizontal="center" vertical="top" wrapText="1"/>
    </xf>
    <xf numFmtId="0" fontId="88" fillId="0" borderId="2" xfId="0" quotePrefix="1" applyFont="1" applyBorder="1" applyAlignment="1">
      <alignment horizontal="center" vertical="center"/>
    </xf>
    <xf numFmtId="334" fontId="240" fillId="0" borderId="2" xfId="0" applyNumberFormat="1" applyFont="1" applyBorder="1" applyAlignment="1">
      <alignment horizontal="left" vertical="center" wrapText="1"/>
    </xf>
    <xf numFmtId="3" fontId="240" fillId="0" borderId="2" xfId="0" applyNumberFormat="1" applyFont="1" applyBorder="1" applyAlignment="1">
      <alignment horizontal="right" vertical="center" shrinkToFit="1"/>
    </xf>
    <xf numFmtId="0" fontId="88" fillId="0" borderId="2" xfId="0" applyFont="1" applyBorder="1" applyAlignment="1">
      <alignment horizontal="left" vertical="center" wrapText="1"/>
    </xf>
    <xf numFmtId="3" fontId="88" fillId="0" borderId="2" xfId="0" applyNumberFormat="1" applyFont="1" applyBorder="1" applyAlignment="1">
      <alignment horizontal="right" vertical="center" shrinkToFit="1"/>
    </xf>
    <xf numFmtId="0" fontId="88" fillId="0" borderId="2" xfId="0" applyFont="1" applyBorder="1" applyAlignment="1">
      <alignment wrapText="1"/>
    </xf>
    <xf numFmtId="0" fontId="88" fillId="0" borderId="2" xfId="0" applyFont="1" applyBorder="1"/>
    <xf numFmtId="0" fontId="240" fillId="0" borderId="2" xfId="0" applyFont="1" applyBorder="1" applyAlignment="1">
      <alignment horizontal="left" vertical="center" wrapText="1"/>
    </xf>
    <xf numFmtId="0" fontId="240" fillId="0" borderId="2" xfId="0" applyFont="1" applyBorder="1" applyAlignment="1">
      <alignment horizontal="justify" vertical="center"/>
    </xf>
    <xf numFmtId="0" fontId="240" fillId="0" borderId="2" xfId="0" applyFont="1" applyBorder="1"/>
    <xf numFmtId="334" fontId="88" fillId="0" borderId="2" xfId="0" applyNumberFormat="1" applyFont="1" applyBorder="1" applyAlignment="1">
      <alignment horizontal="left" vertical="center" wrapText="1"/>
    </xf>
    <xf numFmtId="0" fontId="88" fillId="0" borderId="2" xfId="0" applyFont="1" applyBorder="1" applyAlignment="1">
      <alignment horizontal="left" vertical="center"/>
    </xf>
    <xf numFmtId="0" fontId="88" fillId="0" borderId="2" xfId="0" applyFont="1" applyBorder="1" applyAlignment="1">
      <alignment horizontal="center" vertical="center"/>
    </xf>
    <xf numFmtId="0" fontId="88" fillId="0" borderId="0" xfId="0" applyFont="1" applyAlignment="1">
      <alignment horizontal="center"/>
    </xf>
    <xf numFmtId="0" fontId="240" fillId="0" borderId="2" xfId="0" applyFont="1" applyBorder="1" applyAlignment="1">
      <alignment horizontal="center" wrapText="1"/>
    </xf>
    <xf numFmtId="170" fontId="240" fillId="0" borderId="2" xfId="1" applyNumberFormat="1" applyFont="1" applyBorder="1"/>
    <xf numFmtId="0" fontId="88" fillId="0" borderId="2" xfId="0" applyFont="1" applyBorder="1" applyAlignment="1">
      <alignment horizontal="center"/>
    </xf>
    <xf numFmtId="170" fontId="88" fillId="0" borderId="2" xfId="1" applyNumberFormat="1" applyFont="1" applyBorder="1"/>
    <xf numFmtId="170" fontId="88" fillId="3" borderId="2" xfId="1" applyNumberFormat="1" applyFont="1" applyFill="1" applyBorder="1" applyAlignment="1">
      <alignment horizontal="center" vertical="center"/>
    </xf>
    <xf numFmtId="335" fontId="240" fillId="3" borderId="2" xfId="0" applyNumberFormat="1" applyFont="1" applyFill="1" applyBorder="1" applyAlignment="1">
      <alignment horizontal="left" vertical="center"/>
    </xf>
    <xf numFmtId="173" fontId="240" fillId="3" borderId="2" xfId="1" applyNumberFormat="1" applyFont="1" applyFill="1" applyBorder="1" applyAlignment="1">
      <alignment horizontal="center" vertical="center"/>
    </xf>
    <xf numFmtId="0" fontId="88" fillId="3" borderId="2" xfId="0" applyFont="1" applyFill="1" applyBorder="1"/>
    <xf numFmtId="3" fontId="88" fillId="3" borderId="0" xfId="0" applyNumberFormat="1" applyFont="1" applyFill="1"/>
    <xf numFmtId="0" fontId="88" fillId="3" borderId="0" xfId="0" applyFont="1" applyFill="1"/>
    <xf numFmtId="3" fontId="239" fillId="0" borderId="2" xfId="0" quotePrefix="1" applyNumberFormat="1" applyFont="1" applyBorder="1" applyAlignment="1">
      <alignment horizontal="left" vertical="center" wrapText="1" shrinkToFit="1"/>
    </xf>
    <xf numFmtId="3" fontId="88" fillId="0" borderId="2" xfId="0" applyNumberFormat="1" applyFont="1" applyBorder="1" applyAlignment="1">
      <alignment shrinkToFit="1"/>
    </xf>
    <xf numFmtId="3" fontId="240" fillId="0" borderId="2" xfId="0" applyNumberFormat="1" applyFont="1" applyBorder="1" applyAlignment="1">
      <alignment vertical="center"/>
    </xf>
    <xf numFmtId="0" fontId="239" fillId="0" borderId="2" xfId="0" quotePrefix="1" applyFont="1" applyBorder="1" applyAlignment="1">
      <alignment horizontal="center" vertical="center"/>
    </xf>
    <xf numFmtId="3" fontId="239" fillId="0" borderId="2" xfId="0" applyNumberFormat="1" applyFont="1" applyBorder="1" applyAlignment="1">
      <alignment vertical="center"/>
    </xf>
    <xf numFmtId="0" fontId="252" fillId="0" borderId="2" xfId="0" applyFont="1" applyBorder="1" applyAlignment="1">
      <alignment horizontal="center" vertical="center"/>
    </xf>
    <xf numFmtId="3" fontId="252" fillId="0" borderId="2" xfId="0" applyNumberFormat="1" applyFont="1" applyBorder="1" applyAlignment="1">
      <alignment vertical="center"/>
    </xf>
    <xf numFmtId="0" fontId="240" fillId="0" borderId="0" xfId="0" applyFont="1"/>
    <xf numFmtId="0" fontId="239" fillId="0" borderId="2" xfId="0" applyFont="1" applyBorder="1" applyAlignment="1">
      <alignment horizontal="center" vertical="center"/>
    </xf>
    <xf numFmtId="3" fontId="88" fillId="0" borderId="2" xfId="1998" applyNumberFormat="1" applyFont="1" applyBorder="1" applyAlignment="1">
      <alignment vertical="center"/>
    </xf>
    <xf numFmtId="3" fontId="252" fillId="0" borderId="2" xfId="1998" applyNumberFormat="1" applyFont="1" applyFill="1" applyBorder="1" applyAlignment="1">
      <alignment horizontal="right" vertical="center"/>
    </xf>
    <xf numFmtId="0" fontId="239" fillId="0" borderId="2" xfId="0" applyFont="1" applyBorder="1" applyAlignment="1">
      <alignment horizontal="left" vertical="center" wrapText="1"/>
    </xf>
    <xf numFmtId="3" fontId="88" fillId="0" borderId="2" xfId="0" applyNumberFormat="1" applyFont="1" applyBorder="1" applyAlignment="1">
      <alignment vertical="center"/>
    </xf>
    <xf numFmtId="170" fontId="88" fillId="0" borderId="0" xfId="0" applyNumberFormat="1" applyFont="1"/>
    <xf numFmtId="170" fontId="88" fillId="0" borderId="2" xfId="1" applyNumberFormat="1" applyFont="1" applyFill="1" applyBorder="1"/>
    <xf numFmtId="3" fontId="88" fillId="0" borderId="2" xfId="1998" applyNumberFormat="1" applyFont="1" applyFill="1" applyBorder="1" applyAlignment="1">
      <alignment vertical="center"/>
    </xf>
    <xf numFmtId="3" fontId="240" fillId="0" borderId="0" xfId="0" applyNumberFormat="1" applyFont="1"/>
    <xf numFmtId="3" fontId="88" fillId="0" borderId="2" xfId="1998" applyNumberFormat="1" applyFont="1" applyFill="1" applyBorder="1" applyAlignment="1">
      <alignment horizontal="right" vertical="center"/>
    </xf>
    <xf numFmtId="0" fontId="245" fillId="0" borderId="53" xfId="0" applyFont="1" applyBorder="1" applyAlignment="1">
      <alignment horizontal="center" vertical="center" wrapText="1"/>
    </xf>
    <xf numFmtId="0" fontId="245" fillId="55" borderId="53" xfId="0" applyFont="1" applyFill="1" applyBorder="1" applyAlignment="1">
      <alignment horizontal="center" vertical="center" wrapText="1"/>
    </xf>
    <xf numFmtId="0" fontId="240" fillId="55" borderId="53" xfId="0" applyFont="1" applyFill="1" applyBorder="1" applyAlignment="1">
      <alignment horizontal="left" vertical="top" wrapText="1"/>
    </xf>
    <xf numFmtId="170" fontId="276" fillId="55" borderId="53" xfId="1" applyNumberFormat="1" applyFont="1" applyFill="1" applyBorder="1" applyAlignment="1">
      <alignment horizontal="right" vertical="top" shrinkToFit="1"/>
    </xf>
    <xf numFmtId="0" fontId="242" fillId="55" borderId="53" xfId="0" applyFont="1" applyFill="1" applyBorder="1" applyAlignment="1">
      <alignment horizontal="left" vertical="center" wrapText="1"/>
    </xf>
    <xf numFmtId="0" fontId="240" fillId="55" borderId="53" xfId="0" applyFont="1" applyFill="1" applyBorder="1" applyAlignment="1">
      <alignment horizontal="center" vertical="top" wrapText="1"/>
    </xf>
    <xf numFmtId="173" fontId="276" fillId="55" borderId="53" xfId="1" applyNumberFormat="1" applyFont="1" applyFill="1" applyBorder="1" applyAlignment="1">
      <alignment horizontal="right" vertical="top" shrinkToFit="1"/>
    </xf>
    <xf numFmtId="0" fontId="242" fillId="55" borderId="53" xfId="0" applyFont="1" applyFill="1" applyBorder="1" applyAlignment="1">
      <alignment horizontal="left" wrapText="1"/>
    </xf>
    <xf numFmtId="170" fontId="245" fillId="0" borderId="53" xfId="1" applyNumberFormat="1" applyFont="1" applyFill="1" applyBorder="1" applyAlignment="1">
      <alignment horizontal="center" wrapText="1"/>
    </xf>
    <xf numFmtId="0" fontId="239" fillId="0" borderId="0" xfId="0" applyFont="1" applyAlignment="1">
      <alignment vertical="top" wrapText="1"/>
    </xf>
    <xf numFmtId="334" fontId="88" fillId="3" borderId="0" xfId="0" applyNumberFormat="1" applyFont="1" applyFill="1" applyAlignment="1">
      <alignment vertical="center"/>
    </xf>
    <xf numFmtId="3" fontId="88" fillId="0" borderId="0" xfId="0" applyNumberFormat="1" applyFont="1" applyAlignment="1">
      <alignment horizontal="center" vertical="center"/>
    </xf>
    <xf numFmtId="334" fontId="88" fillId="3" borderId="0" xfId="0" applyNumberFormat="1" applyFont="1" applyFill="1" applyAlignment="1">
      <alignment horizontal="center" vertical="center"/>
    </xf>
    <xf numFmtId="334" fontId="88" fillId="3" borderId="0" xfId="0" applyNumberFormat="1" applyFont="1" applyFill="1"/>
    <xf numFmtId="334" fontId="88" fillId="0" borderId="0" xfId="0" applyNumberFormat="1" applyFont="1"/>
    <xf numFmtId="3" fontId="88" fillId="0" borderId="0" xfId="0" applyNumberFormat="1" applyFont="1" applyAlignment="1">
      <alignment vertical="center"/>
    </xf>
    <xf numFmtId="0" fontId="240" fillId="52" borderId="2" xfId="0" applyFont="1" applyFill="1" applyBorder="1" applyAlignment="1">
      <alignment horizontal="center"/>
    </xf>
    <xf numFmtId="0" fontId="240" fillId="52" borderId="2" xfId="0" applyFont="1" applyFill="1" applyBorder="1"/>
    <xf numFmtId="170" fontId="240" fillId="52" borderId="2" xfId="0" applyNumberFormat="1" applyFont="1" applyFill="1" applyBorder="1"/>
    <xf numFmtId="0" fontId="88" fillId="52" borderId="2" xfId="0" applyFont="1" applyFill="1" applyBorder="1"/>
    <xf numFmtId="173" fontId="240" fillId="52" borderId="2" xfId="0" applyNumberFormat="1" applyFont="1" applyFill="1" applyBorder="1"/>
    <xf numFmtId="0" fontId="240" fillId="52" borderId="2" xfId="0" applyFont="1" applyFill="1" applyBorder="1" applyAlignment="1">
      <alignment horizontal="center" vertical="center"/>
    </xf>
    <xf numFmtId="0" fontId="240" fillId="52" borderId="2" xfId="0" applyFont="1" applyFill="1" applyBorder="1" applyAlignment="1">
      <alignment horizontal="left" vertical="center"/>
    </xf>
    <xf numFmtId="3" fontId="240" fillId="52" borderId="2" xfId="0" applyNumberFormat="1" applyFont="1" applyFill="1" applyBorder="1" applyAlignment="1">
      <alignment horizontal="right" vertical="center"/>
    </xf>
    <xf numFmtId="0" fontId="240" fillId="52" borderId="2" xfId="0" applyFont="1" applyFill="1" applyBorder="1" applyAlignment="1">
      <alignment horizontal="left" vertical="center" wrapText="1"/>
    </xf>
    <xf numFmtId="3" fontId="240" fillId="52" borderId="2" xfId="1998" applyNumberFormat="1" applyFont="1" applyFill="1" applyBorder="1" applyAlignment="1">
      <alignment horizontal="right" vertical="center"/>
    </xf>
    <xf numFmtId="0" fontId="239" fillId="52" borderId="2" xfId="0" applyFont="1" applyFill="1" applyBorder="1" applyAlignment="1">
      <alignment vertical="center"/>
    </xf>
    <xf numFmtId="338" fontId="240" fillId="52" borderId="2" xfId="1" applyNumberFormat="1" applyFont="1" applyFill="1" applyBorder="1"/>
    <xf numFmtId="170" fontId="240" fillId="52" borderId="2" xfId="1" applyNumberFormat="1" applyFont="1" applyFill="1" applyBorder="1"/>
    <xf numFmtId="0" fontId="88" fillId="52" borderId="2" xfId="0" applyFont="1" applyFill="1" applyBorder="1" applyAlignment="1">
      <alignment horizontal="center"/>
    </xf>
    <xf numFmtId="170" fontId="88" fillId="52" borderId="2" xfId="1" applyNumberFormat="1" applyFont="1" applyFill="1" applyBorder="1"/>
    <xf numFmtId="170" fontId="240" fillId="0" borderId="2" xfId="0" applyNumberFormat="1" applyFont="1" applyBorder="1"/>
    <xf numFmtId="170" fontId="88" fillId="0" borderId="2" xfId="0" applyNumberFormat="1" applyFont="1" applyBorder="1"/>
    <xf numFmtId="170" fontId="240" fillId="0" borderId="2" xfId="0" applyNumberFormat="1" applyFont="1" applyBorder="1" applyAlignment="1">
      <alignment horizontal="center" wrapText="1"/>
    </xf>
    <xf numFmtId="0" fontId="240" fillId="0" borderId="2" xfId="0" applyFont="1" applyBorder="1" applyAlignment="1">
      <alignment horizontal="justify" vertical="center" wrapText="1"/>
    </xf>
    <xf numFmtId="173" fontId="245" fillId="0" borderId="2" xfId="0" applyNumberFormat="1" applyFont="1" applyBorder="1" applyAlignment="1">
      <alignment horizontal="center" vertical="center" wrapText="1"/>
    </xf>
    <xf numFmtId="0" fontId="88" fillId="0" borderId="2" xfId="0" applyFont="1" applyBorder="1" applyAlignment="1">
      <alignment horizontal="justify" vertical="center" wrapText="1"/>
    </xf>
    <xf numFmtId="173" fontId="242" fillId="0" borderId="2" xfId="0" applyNumberFormat="1" applyFont="1" applyBorder="1" applyAlignment="1">
      <alignment horizontal="center" vertical="center" wrapText="1"/>
    </xf>
    <xf numFmtId="3" fontId="249" fillId="0" borderId="2" xfId="0" quotePrefix="1" applyNumberFormat="1" applyFont="1" applyBorder="1" applyAlignment="1">
      <alignment horizontal="left" vertical="center" wrapText="1" shrinkToFit="1"/>
    </xf>
    <xf numFmtId="3" fontId="242" fillId="0" borderId="2" xfId="0" applyNumberFormat="1" applyFont="1" applyBorder="1" applyAlignment="1">
      <alignment vertical="center"/>
    </xf>
    <xf numFmtId="0" fontId="243" fillId="0" borderId="2" xfId="0" applyFont="1" applyBorder="1" applyAlignment="1">
      <alignment horizontal="center" wrapText="1"/>
    </xf>
    <xf numFmtId="166" fontId="243" fillId="0" borderId="2" xfId="0" applyNumberFormat="1" applyFont="1" applyBorder="1" applyAlignment="1">
      <alignment horizontal="center" wrapText="1"/>
    </xf>
    <xf numFmtId="0" fontId="243" fillId="52" borderId="2" xfId="0" applyFont="1" applyFill="1" applyBorder="1" applyAlignment="1">
      <alignment horizontal="center"/>
    </xf>
    <xf numFmtId="0" fontId="243" fillId="52" borderId="2" xfId="0" applyFont="1" applyFill="1" applyBorder="1"/>
    <xf numFmtId="170" fontId="243" fillId="52" borderId="2" xfId="0" applyNumberFormat="1" applyFont="1" applyFill="1" applyBorder="1"/>
    <xf numFmtId="0" fontId="244" fillId="52" borderId="2" xfId="0" applyFont="1" applyFill="1" applyBorder="1"/>
    <xf numFmtId="170" fontId="243" fillId="0" borderId="2" xfId="1" applyNumberFormat="1" applyFont="1" applyBorder="1"/>
    <xf numFmtId="0" fontId="244" fillId="0" borderId="2" xfId="0" applyFont="1" applyBorder="1"/>
    <xf numFmtId="0" fontId="244" fillId="0" borderId="2" xfId="0" applyFont="1" applyBorder="1" applyAlignment="1">
      <alignment horizontal="center"/>
    </xf>
    <xf numFmtId="170" fontId="244" fillId="0" borderId="2" xfId="1" applyNumberFormat="1" applyFont="1" applyBorder="1"/>
    <xf numFmtId="173" fontId="243" fillId="52" borderId="2" xfId="0" applyNumberFormat="1" applyFont="1" applyFill="1" applyBorder="1"/>
    <xf numFmtId="0" fontId="243" fillId="52" borderId="0" xfId="0" applyFont="1" applyFill="1"/>
    <xf numFmtId="170" fontId="296" fillId="3" borderId="2" xfId="1" applyNumberFormat="1" applyFont="1" applyFill="1" applyBorder="1" applyAlignment="1">
      <alignment horizontal="center" vertical="center"/>
    </xf>
    <xf numFmtId="335" fontId="297" fillId="3" borderId="2" xfId="0" applyNumberFormat="1" applyFont="1" applyFill="1" applyBorder="1" applyAlignment="1">
      <alignment horizontal="left" vertical="center"/>
    </xf>
    <xf numFmtId="173" fontId="297" fillId="3" borderId="2" xfId="1" applyNumberFormat="1" applyFont="1" applyFill="1" applyBorder="1" applyAlignment="1">
      <alignment horizontal="center" vertical="center"/>
    </xf>
    <xf numFmtId="0" fontId="238" fillId="3" borderId="2" xfId="0" applyFont="1" applyFill="1" applyBorder="1"/>
    <xf numFmtId="3" fontId="238" fillId="3" borderId="0" xfId="0" applyNumberFormat="1" applyFont="1" applyFill="1"/>
    <xf numFmtId="0" fontId="238" fillId="3" borderId="0" xfId="0" applyFont="1" applyFill="1"/>
    <xf numFmtId="0" fontId="7" fillId="0" borderId="2" xfId="0" applyFont="1" applyBorder="1" applyAlignment="1">
      <alignment horizontal="left" vertical="center" wrapText="1"/>
    </xf>
    <xf numFmtId="3" fontId="7" fillId="0" borderId="2" xfId="0" quotePrefix="1" applyNumberFormat="1" applyFont="1" applyBorder="1" applyAlignment="1">
      <alignment horizontal="right" vertical="center" shrinkToFit="1"/>
    </xf>
    <xf numFmtId="0" fontId="4" fillId="0" borderId="2" xfId="0" applyFont="1" applyBorder="1" applyAlignment="1">
      <alignment horizontal="left" vertical="center" wrapText="1"/>
    </xf>
    <xf numFmtId="3" fontId="4" fillId="0" borderId="2" xfId="0" quotePrefix="1" applyNumberFormat="1" applyFont="1" applyBorder="1" applyAlignment="1">
      <alignment horizontal="right" vertical="center" shrinkToFit="1"/>
    </xf>
    <xf numFmtId="0" fontId="240" fillId="0" borderId="2" xfId="0" quotePrefix="1" applyFont="1" applyBorder="1" applyAlignment="1">
      <alignment horizontal="center" vertical="center"/>
    </xf>
    <xf numFmtId="334" fontId="7" fillId="0" borderId="2" xfId="0" applyNumberFormat="1" applyFont="1" applyBorder="1" applyAlignment="1">
      <alignment horizontal="left" vertical="center" wrapText="1"/>
    </xf>
    <xf numFmtId="3" fontId="7" fillId="0" borderId="2" xfId="0" applyNumberFormat="1" applyFont="1" applyBorder="1" applyAlignment="1">
      <alignment horizontal="right" vertical="center" shrinkToFit="1"/>
    </xf>
    <xf numFmtId="3" fontId="298" fillId="0" borderId="2" xfId="0" applyNumberFormat="1" applyFont="1" applyBorder="1" applyAlignment="1">
      <alignment horizontal="left" vertical="center" wrapText="1" shrinkToFit="1"/>
    </xf>
    <xf numFmtId="3" fontId="4" fillId="0" borderId="2" xfId="0" applyNumberFormat="1" applyFont="1" applyBorder="1" applyAlignment="1">
      <alignment horizontal="right" vertical="center" shrinkToFit="1"/>
    </xf>
    <xf numFmtId="0" fontId="4" fillId="0" borderId="2" xfId="0" applyFont="1" applyBorder="1" applyAlignment="1">
      <alignment wrapText="1"/>
    </xf>
    <xf numFmtId="0" fontId="4" fillId="0" borderId="2" xfId="0" applyFont="1" applyBorder="1"/>
    <xf numFmtId="0" fontId="7" fillId="0" borderId="2" xfId="0" applyFont="1" applyBorder="1" applyAlignment="1">
      <alignment horizontal="justify" vertical="center"/>
    </xf>
    <xf numFmtId="0" fontId="7" fillId="0" borderId="2" xfId="0" applyFont="1" applyBorder="1"/>
    <xf numFmtId="0" fontId="7" fillId="0" borderId="2" xfId="0" applyFont="1" applyBorder="1" applyAlignment="1">
      <alignment horizontal="center" vertical="center"/>
    </xf>
    <xf numFmtId="0" fontId="7" fillId="0" borderId="2" xfId="0" applyFont="1" applyBorder="1" applyAlignment="1">
      <alignment horizontal="center"/>
    </xf>
    <xf numFmtId="3" fontId="7" fillId="0" borderId="56" xfId="0" applyNumberFormat="1" applyFont="1" applyBorder="1" applyAlignment="1">
      <alignment horizontal="right" vertical="center" shrinkToFit="1"/>
    </xf>
    <xf numFmtId="173" fontId="239" fillId="0" borderId="56" xfId="1" applyNumberFormat="1" applyFont="1" applyFill="1" applyBorder="1" applyAlignment="1">
      <alignment horizontal="left" vertical="center" wrapText="1"/>
    </xf>
    <xf numFmtId="0" fontId="7" fillId="52" borderId="2" xfId="0" applyFont="1" applyFill="1" applyBorder="1" applyAlignment="1">
      <alignment horizontal="center"/>
    </xf>
    <xf numFmtId="0" fontId="7" fillId="52" borderId="2" xfId="0" applyFont="1" applyFill="1" applyBorder="1" applyAlignment="1">
      <alignment horizontal="left" vertical="center" wrapText="1"/>
    </xf>
    <xf numFmtId="3" fontId="7" fillId="52" borderId="2" xfId="0" applyNumberFormat="1" applyFont="1" applyFill="1" applyBorder="1" applyAlignment="1">
      <alignment horizontal="right" vertical="center" shrinkToFit="1"/>
    </xf>
    <xf numFmtId="173" fontId="239" fillId="52" borderId="17" xfId="1" applyNumberFormat="1" applyFont="1" applyFill="1" applyBorder="1" applyAlignment="1">
      <alignment horizontal="left" vertical="center" wrapText="1"/>
    </xf>
    <xf numFmtId="0" fontId="3" fillId="0" borderId="2" xfId="0" applyFont="1" applyBorder="1" applyAlignment="1">
      <alignment horizontal="center"/>
    </xf>
    <xf numFmtId="334" fontId="4" fillId="0" borderId="2" xfId="0" applyNumberFormat="1" applyFont="1" applyBorder="1" applyAlignment="1">
      <alignment horizontal="left" vertical="center" wrapText="1"/>
    </xf>
    <xf numFmtId="3" fontId="4" fillId="0" borderId="56" xfId="0" applyNumberFormat="1" applyFont="1" applyBorder="1" applyAlignment="1">
      <alignment horizontal="right" vertical="center" shrinkToFit="1"/>
    </xf>
    <xf numFmtId="3" fontId="249" fillId="0" borderId="56" xfId="0" quotePrefix="1" applyNumberFormat="1" applyFont="1" applyBorder="1" applyAlignment="1">
      <alignment horizontal="left" vertical="center" wrapText="1"/>
    </xf>
    <xf numFmtId="3" fontId="4" fillId="0" borderId="17" xfId="0" applyNumberFormat="1" applyFont="1" applyBorder="1" applyAlignment="1">
      <alignment horizontal="right" vertical="center" shrinkToFit="1"/>
    </xf>
    <xf numFmtId="3" fontId="249" fillId="0" borderId="17" xfId="0" quotePrefix="1" applyNumberFormat="1" applyFont="1" applyBorder="1" applyAlignment="1">
      <alignment horizontal="left" vertical="center" wrapText="1"/>
    </xf>
    <xf numFmtId="3" fontId="4" fillId="0" borderId="12" xfId="0" applyNumberFormat="1" applyFont="1" applyBorder="1" applyAlignment="1">
      <alignment horizontal="right" vertical="center" shrinkToFit="1"/>
    </xf>
    <xf numFmtId="3" fontId="249" fillId="0" borderId="12" xfId="0" quotePrefix="1" applyNumberFormat="1" applyFont="1" applyBorder="1" applyAlignment="1">
      <alignment horizontal="left" vertical="center" wrapText="1"/>
    </xf>
    <xf numFmtId="173" fontId="239" fillId="52" borderId="2" xfId="1" applyNumberFormat="1" applyFont="1" applyFill="1" applyBorder="1" applyAlignment="1">
      <alignment horizontal="left" vertical="center" wrapText="1"/>
    </xf>
    <xf numFmtId="0" fontId="243" fillId="0" borderId="2" xfId="0" applyFont="1" applyBorder="1" applyAlignment="1">
      <alignment horizontal="center" vertical="center" wrapText="1"/>
    </xf>
    <xf numFmtId="3" fontId="244" fillId="0" borderId="2" xfId="0" applyNumberFormat="1" applyFont="1" applyBorder="1" applyAlignment="1">
      <alignment horizontal="right" vertical="center" shrinkToFit="1"/>
    </xf>
    <xf numFmtId="0" fontId="299" fillId="0" borderId="2" xfId="0" applyFont="1" applyBorder="1" applyAlignment="1">
      <alignment horizontal="center" vertical="center" wrapText="1"/>
    </xf>
    <xf numFmtId="3" fontId="246" fillId="0" borderId="2" xfId="0" applyNumberFormat="1" applyFont="1" applyBorder="1" applyAlignment="1">
      <alignment horizontal="right" vertical="center" shrinkToFit="1"/>
    </xf>
    <xf numFmtId="173" fontId="245" fillId="0" borderId="2" xfId="1" applyNumberFormat="1" applyFont="1" applyFill="1" applyBorder="1" applyAlignment="1">
      <alignment horizontal="left" vertical="center" wrapText="1"/>
    </xf>
    <xf numFmtId="173" fontId="242" fillId="0" borderId="2" xfId="1" applyNumberFormat="1" applyFont="1" applyFill="1" applyBorder="1" applyAlignment="1">
      <alignment horizontal="left" vertical="center" wrapText="1"/>
    </xf>
    <xf numFmtId="0" fontId="246" fillId="0" borderId="2" xfId="0" applyFont="1" applyBorder="1" applyAlignment="1">
      <alignment horizontal="center" vertical="center" wrapText="1"/>
    </xf>
    <xf numFmtId="0" fontId="246" fillId="0" borderId="2" xfId="0" applyFont="1" applyBorder="1" applyAlignment="1">
      <alignment vertical="center" wrapText="1"/>
    </xf>
    <xf numFmtId="3" fontId="246" fillId="0" borderId="2" xfId="0" applyNumberFormat="1" applyFont="1" applyBorder="1" applyAlignment="1">
      <alignment vertical="center" shrinkToFit="1"/>
    </xf>
    <xf numFmtId="0" fontId="245" fillId="0" borderId="2" xfId="0" applyFont="1" applyBorder="1" applyAlignment="1">
      <alignment horizontal="center"/>
    </xf>
    <xf numFmtId="3" fontId="244" fillId="0" borderId="2" xfId="0" applyNumberFormat="1" applyFont="1" applyBorder="1" applyAlignment="1">
      <alignment shrinkToFit="1"/>
    </xf>
    <xf numFmtId="0" fontId="242" fillId="0" borderId="2" xfId="0" applyFont="1" applyBorder="1" applyAlignment="1">
      <alignment vertical="center"/>
    </xf>
    <xf numFmtId="3" fontId="244" fillId="0" borderId="2" xfId="0" applyNumberFormat="1" applyFont="1" applyBorder="1" applyAlignment="1">
      <alignment vertical="center" shrinkToFit="1"/>
    </xf>
    <xf numFmtId="0" fontId="245" fillId="0" borderId="2" xfId="0" applyFont="1" applyBorder="1" applyAlignment="1">
      <alignment horizontal="center" vertical="center"/>
    </xf>
    <xf numFmtId="334" fontId="244" fillId="0" borderId="2" xfId="0" applyNumberFormat="1" applyFont="1" applyBorder="1" applyAlignment="1">
      <alignment horizontal="left" vertical="center" wrapText="1"/>
    </xf>
    <xf numFmtId="0" fontId="242" fillId="0" borderId="2" xfId="0" applyFont="1" applyBorder="1" applyAlignment="1">
      <alignment horizontal="center" vertical="center"/>
    </xf>
    <xf numFmtId="0" fontId="301" fillId="52" borderId="2" xfId="0" applyFont="1" applyFill="1" applyBorder="1" applyAlignment="1">
      <alignment horizontal="center" vertical="center"/>
    </xf>
    <xf numFmtId="0" fontId="301" fillId="52" borderId="2" xfId="0" applyFont="1" applyFill="1" applyBorder="1" applyAlignment="1">
      <alignment horizontal="left" vertical="center"/>
    </xf>
    <xf numFmtId="3" fontId="301" fillId="52" borderId="2" xfId="0" applyNumberFormat="1" applyFont="1" applyFill="1" applyBorder="1" applyAlignment="1">
      <alignment horizontal="right" vertical="center"/>
    </xf>
    <xf numFmtId="0" fontId="301" fillId="0" borderId="2" xfId="0" applyFont="1" applyBorder="1" applyAlignment="1">
      <alignment horizontal="center" vertical="center"/>
    </xf>
    <xf numFmtId="0" fontId="301" fillId="0" borderId="2" xfId="0" applyFont="1" applyBorder="1" applyAlignment="1">
      <alignment vertical="center"/>
    </xf>
    <xf numFmtId="3" fontId="301" fillId="0" borderId="2" xfId="0" applyNumberFormat="1" applyFont="1" applyBorder="1" applyAlignment="1">
      <alignment vertical="center"/>
    </xf>
    <xf numFmtId="0" fontId="253" fillId="0" borderId="56" xfId="0" applyFont="1" applyBorder="1" applyAlignment="1">
      <alignment horizontal="center" vertical="center" wrapText="1"/>
    </xf>
    <xf numFmtId="0" fontId="253" fillId="0" borderId="2" xfId="0" quotePrefix="1" applyFont="1" applyBorder="1" applyAlignment="1">
      <alignment horizontal="center" vertical="center"/>
    </xf>
    <xf numFmtId="0" fontId="254" fillId="0" borderId="2" xfId="0" applyFont="1" applyBorder="1" applyAlignment="1">
      <alignment vertical="center"/>
    </xf>
    <xf numFmtId="3" fontId="253" fillId="0" borderId="2" xfId="0" applyNumberFormat="1" applyFont="1" applyBorder="1" applyAlignment="1">
      <alignment vertical="center"/>
    </xf>
    <xf numFmtId="0" fontId="254" fillId="0" borderId="2" xfId="0" applyFont="1" applyBorder="1" applyAlignment="1">
      <alignment vertical="center" wrapText="1"/>
    </xf>
    <xf numFmtId="3" fontId="253" fillId="52" borderId="2" xfId="0" applyNumberFormat="1" applyFont="1" applyFill="1" applyBorder="1" applyAlignment="1">
      <alignment vertical="center"/>
    </xf>
    <xf numFmtId="0" fontId="302" fillId="0" borderId="2" xfId="0" applyFont="1" applyBorder="1" applyAlignment="1">
      <alignment horizontal="center" vertical="center"/>
    </xf>
    <xf numFmtId="3" fontId="303" fillId="0" borderId="2" xfId="0" applyNumberFormat="1" applyFont="1" applyBorder="1" applyAlignment="1">
      <alignment vertical="center"/>
    </xf>
    <xf numFmtId="3" fontId="302" fillId="0" borderId="2" xfId="0" applyNumberFormat="1" applyFont="1" applyBorder="1" applyAlignment="1">
      <alignment vertical="center"/>
    </xf>
    <xf numFmtId="0" fontId="302" fillId="0" borderId="56" xfId="0" applyFont="1" applyBorder="1" applyAlignment="1">
      <alignment horizontal="center" vertical="center" wrapText="1"/>
    </xf>
    <xf numFmtId="0" fontId="253" fillId="0" borderId="2" xfId="0" applyFont="1" applyBorder="1" applyAlignment="1">
      <alignment horizontal="center" vertical="center"/>
    </xf>
    <xf numFmtId="3" fontId="304" fillId="0" borderId="2" xfId="0" applyNumberFormat="1" applyFont="1" applyBorder="1" applyAlignment="1">
      <alignment vertical="center"/>
    </xf>
    <xf numFmtId="3" fontId="301" fillId="0" borderId="2" xfId="1998" applyNumberFormat="1" applyFont="1" applyFill="1" applyBorder="1" applyAlignment="1">
      <alignment vertical="center"/>
    </xf>
    <xf numFmtId="0" fontId="254" fillId="0" borderId="2" xfId="0" applyFont="1" applyBorder="1" applyAlignment="1">
      <alignment horizontal="center" vertical="center"/>
    </xf>
    <xf numFmtId="3" fontId="254" fillId="0" borderId="2" xfId="1998" applyNumberFormat="1" applyFont="1" applyBorder="1" applyAlignment="1">
      <alignment vertical="center"/>
    </xf>
    <xf numFmtId="3" fontId="302" fillId="0" borderId="2" xfId="1998" applyNumberFormat="1" applyFont="1" applyBorder="1" applyAlignment="1">
      <alignment vertical="center"/>
    </xf>
    <xf numFmtId="3" fontId="253" fillId="0" borderId="2" xfId="1998" applyNumberFormat="1" applyFont="1" applyBorder="1" applyAlignment="1">
      <alignment vertical="center"/>
    </xf>
    <xf numFmtId="0" fontId="3" fillId="0" borderId="2" xfId="0" applyFont="1" applyBorder="1" applyAlignment="1">
      <alignment horizontal="left" vertical="center" wrapText="1"/>
    </xf>
    <xf numFmtId="3" fontId="302" fillId="0" borderId="2" xfId="1998" applyNumberFormat="1" applyFont="1" applyFill="1" applyBorder="1" applyAlignment="1">
      <alignment horizontal="right" vertical="center"/>
    </xf>
    <xf numFmtId="0" fontId="9" fillId="0" borderId="2" xfId="0" applyFont="1" applyBorder="1" applyAlignment="1">
      <alignment horizontal="left" vertical="center" wrapText="1"/>
    </xf>
    <xf numFmtId="3" fontId="253" fillId="0" borderId="2" xfId="1998" applyNumberFormat="1" applyFont="1" applyFill="1" applyBorder="1" applyAlignment="1">
      <alignment horizontal="right" vertical="center"/>
    </xf>
    <xf numFmtId="3" fontId="253" fillId="0" borderId="56" xfId="1998" applyNumberFormat="1" applyFont="1" applyFill="1" applyBorder="1" applyAlignment="1">
      <alignment horizontal="right" vertical="center"/>
    </xf>
    <xf numFmtId="170" fontId="305" fillId="0" borderId="2" xfId="1642" applyNumberFormat="1" applyFont="1" applyFill="1" applyBorder="1" applyAlignment="1">
      <alignment horizontal="right" vertical="center"/>
    </xf>
    <xf numFmtId="170" fontId="305" fillId="0" borderId="56" xfId="1642" applyNumberFormat="1" applyFont="1" applyFill="1" applyBorder="1" applyAlignment="1">
      <alignment horizontal="right" vertical="center"/>
    </xf>
    <xf numFmtId="0" fontId="9" fillId="0" borderId="2" xfId="0" applyFont="1" applyBorder="1" applyAlignment="1">
      <alignment horizontal="left" vertical="center"/>
    </xf>
    <xf numFmtId="3" fontId="9" fillId="0" borderId="2" xfId="0" applyNumberFormat="1" applyFont="1" applyBorder="1" applyAlignment="1">
      <alignment horizontal="right" vertical="center"/>
    </xf>
    <xf numFmtId="3" fontId="9" fillId="0" borderId="56" xfId="0" applyNumberFormat="1" applyFont="1" applyBorder="1" applyAlignment="1">
      <alignment horizontal="right" vertical="center"/>
    </xf>
    <xf numFmtId="3" fontId="302" fillId="0" borderId="56" xfId="1998" applyNumberFormat="1" applyFont="1" applyFill="1" applyBorder="1" applyAlignment="1">
      <alignment horizontal="right" vertical="center"/>
    </xf>
    <xf numFmtId="3" fontId="301" fillId="0" borderId="2" xfId="0" applyNumberFormat="1" applyFont="1" applyBorder="1" applyAlignment="1">
      <alignment horizontal="right" vertical="center"/>
    </xf>
    <xf numFmtId="3" fontId="301" fillId="0" borderId="56" xfId="0" applyNumberFormat="1" applyFont="1" applyBorder="1" applyAlignment="1">
      <alignment horizontal="right" vertical="center"/>
    </xf>
    <xf numFmtId="0" fontId="301" fillId="0" borderId="2" xfId="0" applyFont="1" applyBorder="1" applyAlignment="1">
      <alignment horizontal="left" vertical="center" wrapText="1"/>
    </xf>
    <xf numFmtId="3" fontId="302" fillId="0" borderId="2" xfId="0" applyNumberFormat="1" applyFont="1" applyBorder="1" applyAlignment="1">
      <alignment horizontal="right" vertical="center"/>
    </xf>
    <xf numFmtId="3" fontId="302" fillId="0" borderId="56" xfId="0" applyNumberFormat="1" applyFont="1" applyBorder="1" applyAlignment="1">
      <alignment horizontal="right" vertical="center"/>
    </xf>
    <xf numFmtId="0" fontId="254" fillId="0" borderId="2" xfId="0" applyFont="1" applyBorder="1" applyAlignment="1">
      <alignment horizontal="left" vertical="center" wrapText="1"/>
    </xf>
    <xf numFmtId="3" fontId="253" fillId="0" borderId="2" xfId="0" applyNumberFormat="1" applyFont="1" applyBorder="1" applyAlignment="1">
      <alignment horizontal="right" vertical="center"/>
    </xf>
    <xf numFmtId="3" fontId="253" fillId="0" borderId="56" xfId="0" applyNumberFormat="1" applyFont="1" applyBorder="1" applyAlignment="1">
      <alignment horizontal="right" vertical="center"/>
    </xf>
    <xf numFmtId="0" fontId="253" fillId="0" borderId="2" xfId="0" applyFont="1" applyBorder="1" applyAlignment="1">
      <alignment vertical="center"/>
    </xf>
    <xf numFmtId="334" fontId="301" fillId="0" borderId="2" xfId="0" applyNumberFormat="1" applyFont="1" applyBorder="1" applyAlignment="1">
      <alignment horizontal="left" vertical="center" wrapText="1"/>
    </xf>
    <xf numFmtId="173" fontId="253" fillId="0" borderId="2" xfId="0" applyNumberFormat="1" applyFont="1" applyBorder="1" applyAlignment="1">
      <alignment vertical="center"/>
    </xf>
    <xf numFmtId="0" fontId="306" fillId="0" borderId="2" xfId="0" applyFont="1" applyBorder="1" applyAlignment="1">
      <alignment horizontal="left" vertical="center" wrapText="1"/>
    </xf>
    <xf numFmtId="3" fontId="302" fillId="52" borderId="56" xfId="0" applyNumberFormat="1" applyFont="1" applyFill="1" applyBorder="1" applyAlignment="1">
      <alignment horizontal="right" vertical="center"/>
    </xf>
    <xf numFmtId="0" fontId="253" fillId="0" borderId="2" xfId="0" applyFont="1" applyBorder="1" applyAlignment="1">
      <alignment horizontal="left" vertical="center" wrapText="1"/>
    </xf>
    <xf numFmtId="3" fontId="301" fillId="0" borderId="2" xfId="1998" applyNumberFormat="1" applyFont="1" applyBorder="1" applyAlignment="1">
      <alignment horizontal="right" vertical="center"/>
    </xf>
    <xf numFmtId="3" fontId="301" fillId="0" borderId="56" xfId="1998" applyNumberFormat="1" applyFont="1" applyBorder="1" applyAlignment="1">
      <alignment horizontal="right" vertical="center"/>
    </xf>
    <xf numFmtId="0" fontId="301" fillId="0" borderId="2" xfId="0" applyFont="1" applyBorder="1" applyAlignment="1">
      <alignment horizontal="center" vertical="center" wrapText="1"/>
    </xf>
    <xf numFmtId="3" fontId="254" fillId="0" borderId="2" xfId="1998" applyNumberFormat="1" applyFont="1" applyBorder="1" applyAlignment="1">
      <alignment horizontal="right" vertical="center"/>
    </xf>
    <xf numFmtId="3" fontId="254" fillId="0" borderId="56" xfId="1998" applyNumberFormat="1" applyFont="1" applyBorder="1" applyAlignment="1">
      <alignment horizontal="right" vertical="center"/>
    </xf>
    <xf numFmtId="0" fontId="253" fillId="52" borderId="56" xfId="0" applyFont="1" applyFill="1" applyBorder="1" applyAlignment="1">
      <alignment horizontal="center" vertical="center" wrapText="1"/>
    </xf>
    <xf numFmtId="0" fontId="301" fillId="52" borderId="2" xfId="0" applyFont="1" applyFill="1" applyBorder="1" applyAlignment="1">
      <alignment horizontal="left" vertical="center" wrapText="1"/>
    </xf>
    <xf numFmtId="3" fontId="301" fillId="52" borderId="2" xfId="1998" applyNumberFormat="1" applyFont="1" applyFill="1" applyBorder="1" applyAlignment="1">
      <alignment horizontal="right" vertical="center"/>
    </xf>
    <xf numFmtId="0" fontId="253" fillId="52" borderId="2" xfId="0" applyFont="1" applyFill="1" applyBorder="1" applyAlignment="1">
      <alignment vertical="center"/>
    </xf>
    <xf numFmtId="3" fontId="254" fillId="0" borderId="2" xfId="0" applyNumberFormat="1" applyFont="1" applyBorder="1" applyAlignment="1">
      <alignment vertical="center"/>
    </xf>
    <xf numFmtId="0" fontId="254" fillId="0" borderId="2" xfId="0" quotePrefix="1" applyFont="1" applyBorder="1" applyAlignment="1">
      <alignment horizontal="center" vertical="center"/>
    </xf>
    <xf numFmtId="3" fontId="254" fillId="0" borderId="2" xfId="1998" applyNumberFormat="1" applyFont="1" applyFill="1" applyBorder="1" applyAlignment="1">
      <alignment horizontal="right" vertical="center"/>
    </xf>
    <xf numFmtId="3" fontId="9" fillId="0" borderId="2" xfId="1998" applyNumberFormat="1" applyFont="1" applyFill="1" applyBorder="1" applyAlignment="1">
      <alignment horizontal="right" vertical="center"/>
    </xf>
    <xf numFmtId="0" fontId="6" fillId="0" borderId="2" xfId="0" applyFont="1" applyBorder="1" applyAlignment="1">
      <alignment horizontal="center" vertical="center" wrapText="1"/>
    </xf>
    <xf numFmtId="0" fontId="9" fillId="0" borderId="2" xfId="0" applyFont="1" applyBorder="1" applyAlignment="1">
      <alignment horizontal="center" vertical="center"/>
    </xf>
    <xf numFmtId="0" fontId="307" fillId="0" borderId="2" xfId="0" applyFont="1" applyBorder="1" applyAlignment="1">
      <alignment horizontal="center" vertical="center"/>
    </xf>
    <xf numFmtId="0" fontId="254" fillId="0" borderId="2" xfId="0" applyFont="1" applyBorder="1" applyAlignment="1">
      <alignment horizontal="left" vertical="center"/>
    </xf>
    <xf numFmtId="3" fontId="306" fillId="0" borderId="2" xfId="0" applyNumberFormat="1" applyFont="1" applyBorder="1" applyAlignment="1">
      <alignment horizontal="right" vertical="center"/>
    </xf>
    <xf numFmtId="173" fontId="254" fillId="0" borderId="2" xfId="1998" applyNumberFormat="1" applyFont="1" applyBorder="1" applyAlignment="1">
      <alignment horizontal="center" vertical="center"/>
    </xf>
    <xf numFmtId="170" fontId="238" fillId="0" borderId="2" xfId="1" applyNumberFormat="1" applyFont="1" applyBorder="1"/>
    <xf numFmtId="170" fontId="238" fillId="52" borderId="2" xfId="1" applyNumberFormat="1" applyFont="1" applyFill="1" applyBorder="1"/>
    <xf numFmtId="170" fontId="244" fillId="0" borderId="0" xfId="0" applyNumberFormat="1" applyFont="1"/>
    <xf numFmtId="170" fontId="243" fillId="52" borderId="2" xfId="1" applyNumberFormat="1" applyFont="1" applyFill="1" applyBorder="1"/>
    <xf numFmtId="170" fontId="238" fillId="0" borderId="2" xfId="0" applyNumberFormat="1" applyFont="1" applyBorder="1"/>
    <xf numFmtId="0" fontId="238" fillId="0" borderId="2" xfId="0" applyFont="1" applyBorder="1"/>
    <xf numFmtId="338" fontId="243" fillId="52" borderId="2" xfId="1" applyNumberFormat="1" applyFont="1" applyFill="1" applyBorder="1"/>
    <xf numFmtId="0" fontId="240" fillId="0" borderId="22" xfId="0" applyFont="1" applyBorder="1" applyAlignment="1">
      <alignment vertical="center" wrapText="1"/>
    </xf>
    <xf numFmtId="0" fontId="308" fillId="3" borderId="0" xfId="4639" applyFont="1" applyFill="1" applyAlignment="1">
      <alignment horizontal="center" vertical="center"/>
    </xf>
    <xf numFmtId="0" fontId="308" fillId="3" borderId="0" xfId="4639" applyFont="1" applyFill="1" applyAlignment="1">
      <alignment vertical="center"/>
    </xf>
    <xf numFmtId="0" fontId="309" fillId="3" borderId="0" xfId="4639" applyFont="1" applyFill="1" applyAlignment="1">
      <alignment horizontal="center" vertical="center"/>
    </xf>
    <xf numFmtId="0" fontId="310" fillId="3" borderId="0" xfId="4639" applyFont="1" applyFill="1" applyAlignment="1">
      <alignment horizontal="right" vertical="center"/>
    </xf>
    <xf numFmtId="0" fontId="308" fillId="3" borderId="0" xfId="4639" applyFont="1" applyFill="1" applyAlignment="1">
      <alignment horizontal="right" vertical="center"/>
    </xf>
    <xf numFmtId="0" fontId="309" fillId="3" borderId="2" xfId="2811" applyFont="1" applyFill="1" applyBorder="1" applyAlignment="1">
      <alignment horizontal="center" vertical="center"/>
    </xf>
    <xf numFmtId="0" fontId="309" fillId="3" borderId="50" xfId="2811" applyFont="1" applyFill="1" applyBorder="1" applyAlignment="1">
      <alignment horizontal="center" vertical="center"/>
    </xf>
    <xf numFmtId="243" fontId="309" fillId="3" borderId="2" xfId="1721" applyNumberFormat="1" applyFont="1" applyFill="1" applyBorder="1" applyAlignment="1">
      <alignment horizontal="center" vertical="center" wrapText="1"/>
    </xf>
    <xf numFmtId="49" fontId="308" fillId="3" borderId="2" xfId="4639" applyNumberFormat="1" applyFont="1" applyFill="1" applyBorder="1" applyAlignment="1">
      <alignment horizontal="center" vertical="center"/>
    </xf>
    <xf numFmtId="0" fontId="308" fillId="3" borderId="2" xfId="3027" applyFont="1" applyFill="1" applyBorder="1" applyAlignment="1">
      <alignment horizontal="left" vertical="center" wrapText="1"/>
    </xf>
    <xf numFmtId="173" fontId="308" fillId="3" borderId="2" xfId="1902" applyNumberFormat="1" applyFont="1" applyFill="1" applyBorder="1" applyAlignment="1">
      <alignment horizontal="right" vertical="center" wrapText="1"/>
    </xf>
    <xf numFmtId="173" fontId="308" fillId="3" borderId="2" xfId="4640" applyNumberFormat="1" applyFont="1" applyFill="1" applyBorder="1" applyAlignment="1">
      <alignment horizontal="right" vertical="center" wrapText="1"/>
    </xf>
    <xf numFmtId="173" fontId="309" fillId="3" borderId="2" xfId="4640" applyNumberFormat="1" applyFont="1" applyFill="1" applyBorder="1" applyAlignment="1">
      <alignment vertical="center"/>
    </xf>
    <xf numFmtId="173" fontId="308" fillId="3" borderId="0" xfId="1902" applyNumberFormat="1" applyFont="1" applyFill="1" applyBorder="1" applyAlignment="1">
      <alignment horizontal="right" vertical="center" wrapText="1"/>
    </xf>
    <xf numFmtId="173" fontId="308" fillId="3" borderId="0" xfId="4639" applyNumberFormat="1" applyFont="1" applyFill="1" applyAlignment="1">
      <alignment vertical="center"/>
    </xf>
    <xf numFmtId="0" fontId="309" fillId="3" borderId="0" xfId="4639" applyFont="1" applyFill="1" applyAlignment="1">
      <alignment vertical="center"/>
    </xf>
    <xf numFmtId="0" fontId="311" fillId="3" borderId="0" xfId="4639" applyFont="1" applyFill="1" applyAlignment="1">
      <alignment vertical="center"/>
    </xf>
    <xf numFmtId="0" fontId="312" fillId="3" borderId="0" xfId="4639" quotePrefix="1" applyFont="1" applyFill="1" applyAlignment="1">
      <alignment vertical="center"/>
    </xf>
    <xf numFmtId="173" fontId="313" fillId="3" borderId="2" xfId="1902" applyNumberFormat="1" applyFont="1" applyFill="1" applyBorder="1" applyAlignment="1">
      <alignment horizontal="right" vertical="center" wrapText="1"/>
    </xf>
    <xf numFmtId="0" fontId="88" fillId="3" borderId="2" xfId="3027" applyFont="1" applyFill="1" applyBorder="1" applyAlignment="1">
      <alignment horizontal="left" vertical="center" wrapText="1"/>
    </xf>
    <xf numFmtId="173" fontId="314" fillId="52" borderId="2" xfId="4640" applyNumberFormat="1" applyFont="1" applyFill="1" applyBorder="1" applyAlignment="1">
      <alignment vertical="center"/>
    </xf>
    <xf numFmtId="170" fontId="248" fillId="0" borderId="2" xfId="1" applyNumberFormat="1" applyFont="1" applyBorder="1"/>
    <xf numFmtId="0" fontId="242" fillId="0" borderId="53" xfId="4642" applyFont="1" applyBorder="1" applyAlignment="1">
      <alignment horizontal="left" vertical="center" wrapText="1"/>
    </xf>
    <xf numFmtId="170" fontId="242" fillId="52" borderId="0" xfId="0" applyNumberFormat="1" applyFont="1" applyFill="1" applyAlignment="1">
      <alignment horizontal="left" vertical="top"/>
    </xf>
    <xf numFmtId="0" fontId="316" fillId="0" borderId="0" xfId="0" applyFont="1"/>
    <xf numFmtId="0" fontId="8" fillId="0" borderId="0" xfId="0" applyFont="1" applyAlignment="1">
      <alignment horizontal="center" vertical="center"/>
    </xf>
    <xf numFmtId="3" fontId="8" fillId="0" borderId="0" xfId="0" applyNumberFormat="1" applyFont="1" applyAlignment="1">
      <alignment horizontal="right"/>
    </xf>
    <xf numFmtId="173" fontId="316" fillId="0" borderId="0" xfId="4640" applyNumberFormat="1" applyFont="1" applyBorder="1" applyAlignment="1"/>
    <xf numFmtId="0" fontId="316" fillId="0" borderId="0" xfId="0" applyFont="1" applyAlignment="1">
      <alignment horizontal="center" vertical="center"/>
    </xf>
    <xf numFmtId="0" fontId="317" fillId="0" borderId="0" xfId="0" applyFont="1" applyAlignment="1">
      <alignment horizontal="center"/>
    </xf>
    <xf numFmtId="0" fontId="318" fillId="0" borderId="0" xfId="0" applyFont="1" applyAlignment="1">
      <alignment horizontal="center"/>
    </xf>
    <xf numFmtId="0" fontId="318" fillId="0" borderId="0" xfId="0" applyFont="1" applyAlignment="1">
      <alignment horizontal="center" vertical="center"/>
    </xf>
    <xf numFmtId="3" fontId="318" fillId="0" borderId="0" xfId="0" applyNumberFormat="1" applyFont="1" applyAlignment="1">
      <alignment horizontal="right"/>
    </xf>
    <xf numFmtId="0" fontId="319" fillId="0" borderId="0" xfId="0" applyFont="1" applyAlignment="1">
      <alignment horizontal="center"/>
    </xf>
    <xf numFmtId="0" fontId="320" fillId="0" borderId="0" xfId="0" applyFont="1" applyAlignment="1">
      <alignment horizontal="center" vertical="top"/>
    </xf>
    <xf numFmtId="0" fontId="316" fillId="0" borderId="0" xfId="0" applyFont="1" applyAlignment="1">
      <alignment vertical="top"/>
    </xf>
    <xf numFmtId="0" fontId="321" fillId="0" borderId="59" xfId="0" applyFont="1" applyBorder="1" applyAlignment="1">
      <alignment horizontal="center" vertical="center" wrapText="1"/>
    </xf>
    <xf numFmtId="0" fontId="321" fillId="0" borderId="60" xfId="0" applyFont="1" applyBorder="1" applyAlignment="1">
      <alignment horizontal="center" vertical="center" wrapText="1"/>
    </xf>
    <xf numFmtId="3" fontId="321" fillId="0" borderId="60" xfId="0" applyNumberFormat="1" applyFont="1" applyBorder="1" applyAlignment="1">
      <alignment horizontal="center" vertical="center" wrapText="1"/>
    </xf>
    <xf numFmtId="173" fontId="321" fillId="0" borderId="61" xfId="4640" applyNumberFormat="1" applyFont="1" applyBorder="1" applyAlignment="1">
      <alignment horizontal="center" vertical="center" wrapText="1"/>
    </xf>
    <xf numFmtId="173" fontId="322" fillId="0" borderId="2" xfId="4640" applyNumberFormat="1" applyFont="1" applyBorder="1" applyAlignment="1">
      <alignment horizontal="center" vertical="center" wrapText="1"/>
    </xf>
    <xf numFmtId="0" fontId="321" fillId="0" borderId="2" xfId="0" applyFont="1" applyBorder="1" applyAlignment="1">
      <alignment horizontal="center" vertical="center"/>
    </xf>
    <xf numFmtId="0" fontId="321" fillId="0" borderId="0" xfId="0" applyFont="1" applyAlignment="1">
      <alignment horizontal="center" vertical="center"/>
    </xf>
    <xf numFmtId="0" fontId="321" fillId="0" borderId="62" xfId="0" applyFont="1" applyBorder="1" applyAlignment="1">
      <alignment horizontal="center" vertical="center"/>
    </xf>
    <xf numFmtId="0" fontId="321" fillId="0" borderId="2" xfId="0" applyFont="1" applyBorder="1" applyAlignment="1">
      <alignment horizontal="left"/>
    </xf>
    <xf numFmtId="0" fontId="316" fillId="0" borderId="2" xfId="0" applyFont="1" applyBorder="1" applyAlignment="1">
      <alignment horizontal="center" vertical="center"/>
    </xf>
    <xf numFmtId="3" fontId="316" fillId="0" borderId="2" xfId="0" applyNumberFormat="1" applyFont="1" applyBorder="1" applyAlignment="1">
      <alignment horizontal="right"/>
    </xf>
    <xf numFmtId="3" fontId="321" fillId="0" borderId="36" xfId="4640" applyNumberFormat="1" applyFont="1" applyBorder="1" applyAlignment="1"/>
    <xf numFmtId="3" fontId="321" fillId="0" borderId="2" xfId="4640" applyNumberFormat="1" applyFont="1" applyBorder="1" applyAlignment="1"/>
    <xf numFmtId="0" fontId="321" fillId="0" borderId="2" xfId="0" applyFont="1" applyBorder="1"/>
    <xf numFmtId="0" fontId="321" fillId="0" borderId="0" xfId="0" applyFont="1"/>
    <xf numFmtId="0" fontId="85" fillId="0" borderId="62" xfId="0" applyFont="1" applyBorder="1" applyAlignment="1">
      <alignment horizontal="center" vertical="center"/>
    </xf>
    <xf numFmtId="0" fontId="85" fillId="0" borderId="2" xfId="0" applyFont="1" applyBorder="1" applyAlignment="1">
      <alignment horizontal="left"/>
    </xf>
    <xf numFmtId="0" fontId="85" fillId="0" borderId="2" xfId="0" applyFont="1" applyBorder="1" applyAlignment="1">
      <alignment horizontal="center" vertical="center"/>
    </xf>
    <xf numFmtId="3" fontId="85" fillId="0" borderId="2" xfId="0" applyNumberFormat="1" applyFont="1" applyBorder="1" applyAlignment="1">
      <alignment horizontal="right"/>
    </xf>
    <xf numFmtId="3" fontId="85" fillId="0" borderId="36" xfId="4640" applyNumberFormat="1" applyFont="1" applyBorder="1" applyAlignment="1"/>
    <xf numFmtId="3" fontId="85" fillId="0" borderId="2" xfId="4640" applyNumberFormat="1" applyFont="1" applyBorder="1" applyAlignment="1"/>
    <xf numFmtId="0" fontId="285" fillId="0" borderId="2" xfId="0" applyFont="1" applyBorder="1"/>
    <xf numFmtId="0" fontId="85" fillId="0" borderId="0" xfId="0" applyFont="1"/>
    <xf numFmtId="0" fontId="85" fillId="0" borderId="2" xfId="0" applyFont="1" applyBorder="1"/>
    <xf numFmtId="0" fontId="316" fillId="0" borderId="2" xfId="0" applyFont="1" applyBorder="1"/>
    <xf numFmtId="0" fontId="85" fillId="0" borderId="2" xfId="0" applyFont="1" applyBorder="1" applyAlignment="1">
      <alignment horizontal="left" vertical="center" wrapText="1"/>
    </xf>
    <xf numFmtId="3" fontId="85" fillId="0" borderId="2" xfId="0" applyNumberFormat="1" applyFont="1" applyBorder="1" applyAlignment="1">
      <alignment horizontal="right" vertical="center"/>
    </xf>
    <xf numFmtId="3" fontId="85" fillId="0" borderId="36" xfId="4640" applyNumberFormat="1" applyFont="1" applyBorder="1" applyAlignment="1">
      <alignment vertical="center"/>
    </xf>
    <xf numFmtId="3" fontId="85" fillId="0" borderId="2" xfId="4640" applyNumberFormat="1" applyFont="1" applyBorder="1" applyAlignment="1">
      <alignment vertical="center"/>
    </xf>
    <xf numFmtId="0" fontId="85" fillId="0" borderId="2" xfId="0" applyFont="1" applyBorder="1" applyAlignment="1">
      <alignment horizontal="center" vertical="center" wrapText="1"/>
    </xf>
    <xf numFmtId="0" fontId="85" fillId="0" borderId="0" xfId="0" applyFont="1" applyAlignment="1">
      <alignment vertical="center"/>
    </xf>
    <xf numFmtId="0" fontId="321" fillId="0" borderId="2" xfId="0" applyFont="1" applyBorder="1" applyAlignment="1">
      <alignment horizontal="left" vertical="center"/>
    </xf>
    <xf numFmtId="0" fontId="125" fillId="0" borderId="2" xfId="0" applyFont="1" applyBorder="1" applyAlignment="1">
      <alignment horizontal="center" vertical="center"/>
    </xf>
    <xf numFmtId="3" fontId="125" fillId="0" borderId="2" xfId="0" applyNumberFormat="1" applyFont="1" applyBorder="1" applyAlignment="1">
      <alignment horizontal="right" vertical="center"/>
    </xf>
    <xf numFmtId="3" fontId="321" fillId="0" borderId="36" xfId="4640" applyNumberFormat="1" applyFont="1" applyBorder="1" applyAlignment="1">
      <alignment vertical="center"/>
    </xf>
    <xf numFmtId="3" fontId="321" fillId="0" borderId="2" xfId="4640" applyNumberFormat="1" applyFont="1" applyBorder="1" applyAlignment="1">
      <alignment vertical="center"/>
    </xf>
    <xf numFmtId="0" fontId="321" fillId="0" borderId="0" xfId="0" applyFont="1" applyAlignment="1">
      <alignment vertical="center"/>
    </xf>
    <xf numFmtId="0" fontId="125" fillId="0" borderId="62" xfId="0" applyFont="1" applyBorder="1" applyAlignment="1">
      <alignment horizontal="center" vertical="center"/>
    </xf>
    <xf numFmtId="0" fontId="125" fillId="0" borderId="2" xfId="0" applyFont="1" applyBorder="1" applyAlignment="1">
      <alignment horizontal="left" vertical="center"/>
    </xf>
    <xf numFmtId="3" fontId="125" fillId="0" borderId="36" xfId="4640" applyNumberFormat="1" applyFont="1" applyBorder="1" applyAlignment="1">
      <alignment vertical="center"/>
    </xf>
    <xf numFmtId="3" fontId="125" fillId="0" borderId="2" xfId="4640" applyNumberFormat="1" applyFont="1" applyBorder="1" applyAlignment="1">
      <alignment vertical="center"/>
    </xf>
    <xf numFmtId="0" fontId="125" fillId="0" borderId="0" xfId="0" applyFont="1" applyAlignment="1">
      <alignment vertical="center"/>
    </xf>
    <xf numFmtId="0" fontId="321" fillId="0" borderId="2" xfId="0" applyFont="1" applyBorder="1" applyAlignment="1">
      <alignment horizontal="left" vertical="center" wrapText="1"/>
    </xf>
    <xf numFmtId="0" fontId="125" fillId="0" borderId="2" xfId="0" applyFont="1" applyBorder="1" applyAlignment="1">
      <alignment vertical="center"/>
    </xf>
    <xf numFmtId="3" fontId="316" fillId="0" borderId="2" xfId="0" applyNumberFormat="1" applyFont="1" applyBorder="1" applyAlignment="1">
      <alignment horizontal="right" vertical="center"/>
    </xf>
    <xf numFmtId="0" fontId="321" fillId="0" borderId="2" xfId="0" applyFont="1" applyBorder="1" applyAlignment="1">
      <alignment vertical="center"/>
    </xf>
    <xf numFmtId="0" fontId="316" fillId="0" borderId="62" xfId="0" applyFont="1" applyBorder="1" applyAlignment="1">
      <alignment horizontal="center" vertical="center"/>
    </xf>
    <xf numFmtId="0" fontId="316" fillId="0" borderId="2" xfId="0" applyFont="1" applyBorder="1" applyAlignment="1">
      <alignment horizontal="left" vertical="center" wrapText="1"/>
    </xf>
    <xf numFmtId="3" fontId="316" fillId="0" borderId="36" xfId="4640" applyNumberFormat="1" applyFont="1" applyBorder="1" applyAlignment="1">
      <alignment vertical="center"/>
    </xf>
    <xf numFmtId="3" fontId="316" fillId="0" borderId="2" xfId="4640" applyNumberFormat="1" applyFont="1" applyBorder="1" applyAlignment="1">
      <alignment vertical="center"/>
    </xf>
    <xf numFmtId="0" fontId="316" fillId="0" borderId="2" xfId="0" applyFont="1" applyBorder="1" applyAlignment="1">
      <alignment horizontal="center" vertical="center" wrapText="1"/>
    </xf>
    <xf numFmtId="0" fontId="316" fillId="0" borderId="0" xfId="0" applyFont="1" applyAlignment="1">
      <alignment vertical="center"/>
    </xf>
    <xf numFmtId="164" fontId="316" fillId="0" borderId="0" xfId="4640" applyFont="1" applyBorder="1" applyAlignment="1">
      <alignment vertical="center"/>
    </xf>
    <xf numFmtId="0" fontId="316" fillId="0" borderId="2" xfId="0" applyFont="1" applyBorder="1" applyAlignment="1">
      <alignment horizontal="left"/>
    </xf>
    <xf numFmtId="3" fontId="316" fillId="0" borderId="36" xfId="4640" applyNumberFormat="1" applyFont="1" applyBorder="1" applyAlignment="1"/>
    <xf numFmtId="3" fontId="316" fillId="0" borderId="2" xfId="4640" applyNumberFormat="1" applyFont="1" applyBorder="1" applyAlignment="1"/>
    <xf numFmtId="0" fontId="316" fillId="0" borderId="2" xfId="0" applyFont="1" applyBorder="1" applyAlignment="1">
      <alignment horizontal="left" wrapText="1"/>
    </xf>
    <xf numFmtId="0" fontId="321" fillId="0" borderId="63" xfId="0" quotePrefix="1" applyFont="1" applyBorder="1" applyAlignment="1">
      <alignment horizontal="center" vertical="center"/>
    </xf>
    <xf numFmtId="0" fontId="321" fillId="0" borderId="13" xfId="0" applyFont="1" applyBorder="1" applyAlignment="1">
      <alignment horizontal="left"/>
    </xf>
    <xf numFmtId="0" fontId="316" fillId="0" borderId="13" xfId="0" applyFont="1" applyBorder="1" applyAlignment="1">
      <alignment horizontal="center" vertical="center"/>
    </xf>
    <xf numFmtId="3" fontId="316" fillId="0" borderId="13" xfId="0" applyNumberFormat="1" applyFont="1" applyBorder="1" applyAlignment="1">
      <alignment horizontal="right"/>
    </xf>
    <xf numFmtId="173" fontId="321" fillId="0" borderId="64" xfId="4640" applyNumberFormat="1" applyFont="1" applyBorder="1" applyAlignment="1"/>
    <xf numFmtId="173" fontId="321" fillId="0" borderId="2" xfId="4640" applyNumberFormat="1" applyFont="1" applyBorder="1" applyAlignment="1"/>
    <xf numFmtId="0" fontId="321" fillId="0" borderId="63" xfId="0" applyFont="1" applyBorder="1" applyAlignment="1">
      <alignment horizontal="center" vertical="center"/>
    </xf>
    <xf numFmtId="0" fontId="316" fillId="0" borderId="65" xfId="0" applyFont="1" applyBorder="1" applyAlignment="1">
      <alignment horizontal="center" vertical="center"/>
    </xf>
    <xf numFmtId="0" fontId="321" fillId="0" borderId="66" xfId="0" applyFont="1" applyBorder="1" applyAlignment="1">
      <alignment horizontal="center"/>
    </xf>
    <xf numFmtId="0" fontId="316" fillId="0" borderId="66" xfId="0" applyFont="1" applyBorder="1" applyAlignment="1">
      <alignment horizontal="center" vertical="center"/>
    </xf>
    <xf numFmtId="3" fontId="316" fillId="0" borderId="66" xfId="0" applyNumberFormat="1" applyFont="1" applyBorder="1" applyAlignment="1">
      <alignment horizontal="right"/>
    </xf>
    <xf numFmtId="3" fontId="321" fillId="0" borderId="67" xfId="4640" applyNumberFormat="1" applyFont="1" applyBorder="1" applyAlignment="1"/>
    <xf numFmtId="3" fontId="322" fillId="0" borderId="2" xfId="4640" applyNumberFormat="1" applyFont="1" applyBorder="1" applyAlignment="1"/>
    <xf numFmtId="0" fontId="316" fillId="0" borderId="66" xfId="0" applyFont="1" applyBorder="1"/>
    <xf numFmtId="3" fontId="316" fillId="0" borderId="0" xfId="0" applyNumberFormat="1" applyFont="1"/>
    <xf numFmtId="0" fontId="95" fillId="0" borderId="0" xfId="0" applyFont="1"/>
    <xf numFmtId="0" fontId="95" fillId="0" borderId="0" xfId="0" applyFont="1" applyAlignment="1">
      <alignment horizontal="center"/>
    </xf>
    <xf numFmtId="0" fontId="95" fillId="0" borderId="0" xfId="0" applyFont="1" applyAlignment="1">
      <alignment horizontal="center" vertical="center"/>
    </xf>
    <xf numFmtId="3" fontId="95" fillId="0" borderId="0" xfId="0" applyNumberFormat="1" applyFont="1" applyAlignment="1">
      <alignment horizontal="right"/>
    </xf>
    <xf numFmtId="173" fontId="95" fillId="0" borderId="0" xfId="4640" applyNumberFormat="1" applyFont="1" applyAlignment="1"/>
    <xf numFmtId="0" fontId="323" fillId="0" borderId="0" xfId="0" applyFont="1" applyAlignment="1">
      <alignment horizontal="center" vertical="center"/>
    </xf>
    <xf numFmtId="0" fontId="316" fillId="0" borderId="0" xfId="0" applyFont="1" applyAlignment="1">
      <alignment horizontal="left"/>
    </xf>
    <xf numFmtId="3" fontId="316" fillId="0" borderId="0" xfId="0" applyNumberFormat="1" applyFont="1" applyAlignment="1">
      <alignment horizontal="right"/>
    </xf>
    <xf numFmtId="173" fontId="316" fillId="0" borderId="0" xfId="4640" applyNumberFormat="1" applyFont="1" applyAlignment="1"/>
    <xf numFmtId="0" fontId="88" fillId="0" borderId="0" xfId="0" applyFont="1" applyAlignment="1">
      <alignment horizontal="left" vertical="top" wrapText="1"/>
    </xf>
    <xf numFmtId="334" fontId="240" fillId="3" borderId="0" xfId="0" applyNumberFormat="1" applyFont="1" applyFill="1" applyAlignment="1">
      <alignment vertical="center"/>
    </xf>
    <xf numFmtId="334" fontId="240" fillId="0" borderId="0" xfId="0" applyNumberFormat="1" applyFont="1" applyAlignment="1">
      <alignment vertical="center"/>
    </xf>
    <xf numFmtId="3" fontId="240" fillId="3" borderId="0" xfId="0" applyNumberFormat="1" applyFont="1" applyFill="1" applyAlignment="1">
      <alignment vertical="center"/>
    </xf>
    <xf numFmtId="3" fontId="240" fillId="0" borderId="0" xfId="0" applyNumberFormat="1" applyFont="1" applyAlignment="1">
      <alignment vertical="center"/>
    </xf>
    <xf numFmtId="334" fontId="88" fillId="0" borderId="0" xfId="0" quotePrefix="1" applyNumberFormat="1" applyFont="1" applyAlignment="1">
      <alignment vertical="center"/>
    </xf>
    <xf numFmtId="173" fontId="240" fillId="0" borderId="53" xfId="1" applyNumberFormat="1" applyFont="1" applyFill="1" applyBorder="1" applyAlignment="1">
      <alignment horizontal="right" vertical="center" shrinkToFit="1"/>
    </xf>
    <xf numFmtId="0" fontId="242" fillId="0" borderId="68" xfId="0" applyFont="1" applyBorder="1" applyAlignment="1">
      <alignment horizontal="center" wrapText="1"/>
    </xf>
    <xf numFmtId="173" fontId="88" fillId="3" borderId="56" xfId="1" applyNumberFormat="1" applyFont="1" applyFill="1" applyBorder="1" applyAlignment="1">
      <alignment horizontal="left" vertical="center"/>
    </xf>
    <xf numFmtId="170" fontId="242" fillId="0" borderId="68" xfId="1" applyNumberFormat="1" applyFont="1" applyBorder="1" applyAlignment="1">
      <alignment horizontal="left" wrapText="1"/>
    </xf>
    <xf numFmtId="0" fontId="242" fillId="0" borderId="68" xfId="0" applyFont="1" applyBorder="1" applyAlignment="1">
      <alignment horizontal="left" wrapText="1"/>
    </xf>
    <xf numFmtId="0" fontId="88" fillId="3" borderId="53" xfId="4636" applyFont="1" applyFill="1" applyBorder="1" applyAlignment="1">
      <alignment horizontal="left" wrapText="1"/>
    </xf>
    <xf numFmtId="0" fontId="239" fillId="3" borderId="53" xfId="4636" applyFont="1" applyFill="1" applyBorder="1" applyAlignment="1">
      <alignment horizontal="left" wrapText="1"/>
    </xf>
    <xf numFmtId="170" fontId="269" fillId="0" borderId="53" xfId="1" applyNumberFormat="1" applyFont="1" applyBorder="1" applyAlignment="1">
      <alignment horizontal="right" vertical="top" shrinkToFit="1"/>
    </xf>
    <xf numFmtId="334" fontId="248" fillId="0" borderId="0" xfId="0" applyNumberFormat="1" applyFont="1" applyAlignment="1">
      <alignment vertical="center"/>
    </xf>
    <xf numFmtId="0" fontId="248" fillId="3" borderId="53" xfId="4636" applyFont="1" applyFill="1" applyBorder="1" applyAlignment="1">
      <alignment horizontal="left" wrapText="1"/>
    </xf>
    <xf numFmtId="170" fontId="248" fillId="0" borderId="53" xfId="1" applyNumberFormat="1" applyFont="1" applyBorder="1" applyAlignment="1">
      <alignment horizontal="left" wrapText="1"/>
    </xf>
    <xf numFmtId="0" fontId="248" fillId="0" borderId="53" xfId="0" applyFont="1" applyBorder="1" applyAlignment="1">
      <alignment horizontal="center" wrapText="1"/>
    </xf>
    <xf numFmtId="173" fontId="245" fillId="0" borderId="53" xfId="1" applyNumberFormat="1" applyFont="1" applyFill="1" applyBorder="1" applyAlignment="1">
      <alignment horizontal="right" vertical="top" shrinkToFit="1"/>
    </xf>
    <xf numFmtId="0" fontId="245" fillId="0" borderId="53" xfId="0" applyFont="1" applyBorder="1" applyAlignment="1">
      <alignment horizontal="left" vertical="top" wrapText="1"/>
    </xf>
    <xf numFmtId="0" fontId="245" fillId="0" borderId="53" xfId="0" applyFont="1" applyBorder="1" applyAlignment="1">
      <alignment horizontal="center" vertical="top" wrapText="1"/>
    </xf>
    <xf numFmtId="0" fontId="88" fillId="0" borderId="68" xfId="0" applyFont="1" applyBorder="1" applyAlignment="1">
      <alignment horizontal="center" vertical="top" wrapText="1"/>
    </xf>
    <xf numFmtId="173" fontId="250" fillId="0" borderId="68" xfId="1" applyNumberFormat="1" applyFont="1" applyFill="1" applyBorder="1" applyAlignment="1">
      <alignment horizontal="right" vertical="top" shrinkToFit="1"/>
    </xf>
    <xf numFmtId="49" fontId="252" fillId="0" borderId="69" xfId="0" applyNumberFormat="1" applyFont="1" applyBorder="1" applyAlignment="1">
      <alignment vertical="center" wrapText="1"/>
    </xf>
    <xf numFmtId="0" fontId="240" fillId="0" borderId="53" xfId="0" applyFont="1" applyBorder="1" applyAlignment="1">
      <alignment horizontal="center" vertical="center" wrapText="1"/>
    </xf>
    <xf numFmtId="173" fontId="324" fillId="0" borderId="53" xfId="1" applyNumberFormat="1" applyFont="1" applyFill="1" applyBorder="1" applyAlignment="1">
      <alignment horizontal="right" vertical="top" shrinkToFit="1"/>
    </xf>
    <xf numFmtId="0" fontId="239" fillId="0" borderId="53" xfId="0" quotePrefix="1" applyFont="1" applyBorder="1" applyAlignment="1">
      <alignment horizontal="left" vertical="top" wrapText="1"/>
    </xf>
    <xf numFmtId="0" fontId="247" fillId="0" borderId="53" xfId="0" applyFont="1" applyBorder="1" applyAlignment="1">
      <alignment horizontal="center" vertical="top" wrapText="1"/>
    </xf>
    <xf numFmtId="0" fontId="247" fillId="0" borderId="53" xfId="0" applyFont="1" applyBorder="1" applyAlignment="1">
      <alignment horizontal="left" vertical="top" wrapText="1"/>
    </xf>
    <xf numFmtId="173" fontId="247" fillId="0" borderId="53" xfId="1" applyNumberFormat="1" applyFont="1" applyFill="1" applyBorder="1" applyAlignment="1">
      <alignment horizontal="right" vertical="top" shrinkToFit="1"/>
    </xf>
    <xf numFmtId="334" fontId="85" fillId="0" borderId="56" xfId="0" applyNumberFormat="1" applyFont="1" applyBorder="1" applyAlignment="1">
      <alignment horizontal="center" vertical="center"/>
    </xf>
    <xf numFmtId="334" fontId="325" fillId="0" borderId="22" xfId="0" applyNumberFormat="1" applyFont="1" applyBorder="1" applyAlignment="1">
      <alignment horizontal="center" vertical="center"/>
    </xf>
    <xf numFmtId="334" fontId="125" fillId="0" borderId="12" xfId="0" applyNumberFormat="1" applyFont="1" applyBorder="1" applyAlignment="1">
      <alignment horizontal="center" vertical="center"/>
    </xf>
    <xf numFmtId="334" fontId="85" fillId="0" borderId="12" xfId="0" applyNumberFormat="1" applyFont="1" applyBorder="1" applyAlignment="1">
      <alignment horizontal="center" vertical="center" wrapText="1"/>
    </xf>
    <xf numFmtId="334" fontId="85" fillId="0" borderId="58" xfId="0" applyNumberFormat="1" applyFont="1" applyBorder="1" applyAlignment="1">
      <alignment horizontal="center" vertical="center" wrapText="1"/>
    </xf>
    <xf numFmtId="334" fontId="85" fillId="0" borderId="2" xfId="0" applyNumberFormat="1" applyFont="1" applyBorder="1" applyAlignment="1">
      <alignment horizontal="center" vertical="center" wrapText="1"/>
    </xf>
    <xf numFmtId="334" fontId="85" fillId="0" borderId="2" xfId="0" applyNumberFormat="1" applyFont="1" applyBorder="1" applyAlignment="1">
      <alignment vertical="center"/>
    </xf>
    <xf numFmtId="3" fontId="85" fillId="3" borderId="2" xfId="0" applyNumberFormat="1" applyFont="1" applyFill="1" applyBorder="1" applyAlignment="1">
      <alignment horizontal="center"/>
    </xf>
    <xf numFmtId="0" fontId="125" fillId="3" borderId="2" xfId="0" applyFont="1" applyFill="1" applyBorder="1" applyAlignment="1">
      <alignment horizontal="center"/>
    </xf>
    <xf numFmtId="3" fontId="125" fillId="3" borderId="2" xfId="0" applyNumberFormat="1" applyFont="1" applyFill="1" applyBorder="1" applyAlignment="1">
      <alignment horizontal="center"/>
    </xf>
    <xf numFmtId="3" fontId="125" fillId="3" borderId="36" xfId="0" applyNumberFormat="1" applyFont="1" applyFill="1" applyBorder="1" applyAlignment="1">
      <alignment horizontal="center"/>
    </xf>
    <xf numFmtId="0" fontId="85" fillId="3" borderId="2" xfId="2810" applyFont="1" applyFill="1" applyBorder="1" applyAlignment="1">
      <alignment horizontal="center" vertical="center"/>
    </xf>
    <xf numFmtId="0" fontId="85" fillId="3" borderId="2" xfId="2810" applyFont="1" applyFill="1" applyBorder="1" applyAlignment="1">
      <alignment horizontal="left" vertical="center"/>
    </xf>
    <xf numFmtId="3" fontId="85" fillId="3" borderId="2" xfId="2810" applyNumberFormat="1" applyFont="1" applyFill="1" applyBorder="1" applyAlignment="1">
      <alignment vertical="center"/>
    </xf>
    <xf numFmtId="3" fontId="85" fillId="3" borderId="2" xfId="4636" applyNumberFormat="1" applyFont="1" applyFill="1" applyBorder="1" applyAlignment="1">
      <alignment wrapText="1"/>
    </xf>
    <xf numFmtId="3" fontId="85" fillId="3" borderId="36" xfId="4636" applyNumberFormat="1" applyFont="1" applyFill="1" applyBorder="1" applyAlignment="1">
      <alignment wrapText="1"/>
    </xf>
    <xf numFmtId="3" fontId="85" fillId="3" borderId="2" xfId="0" applyNumberFormat="1" applyFont="1" applyFill="1" applyBorder="1"/>
    <xf numFmtId="0" fontId="85" fillId="26" borderId="2" xfId="2810" applyFont="1" applyFill="1" applyBorder="1" applyAlignment="1">
      <alignment horizontal="center" vertical="center"/>
    </xf>
    <xf numFmtId="0" fontId="85" fillId="26" borderId="2" xfId="2810" applyFont="1" applyFill="1" applyBorder="1" applyAlignment="1">
      <alignment horizontal="left" vertical="center"/>
    </xf>
    <xf numFmtId="3" fontId="85" fillId="26" borderId="2" xfId="4636" applyNumberFormat="1" applyFont="1" applyFill="1" applyBorder="1" applyAlignment="1">
      <alignment wrapText="1"/>
    </xf>
    <xf numFmtId="3" fontId="85" fillId="26" borderId="36" xfId="4636" applyNumberFormat="1" applyFont="1" applyFill="1" applyBorder="1" applyAlignment="1">
      <alignment wrapText="1"/>
    </xf>
    <xf numFmtId="3" fontId="85" fillId="26" borderId="2" xfId="0" applyNumberFormat="1" applyFont="1" applyFill="1" applyBorder="1"/>
    <xf numFmtId="0" fontId="85" fillId="0" borderId="2" xfId="2810" applyFont="1" applyBorder="1" applyAlignment="1">
      <alignment horizontal="center" vertical="center"/>
    </xf>
    <xf numFmtId="0" fontId="85" fillId="0" borderId="2" xfId="2810" applyFont="1" applyBorder="1"/>
    <xf numFmtId="3" fontId="85" fillId="0" borderId="2" xfId="4636" applyNumberFormat="1" applyFont="1" applyBorder="1" applyAlignment="1">
      <alignment wrapText="1"/>
    </xf>
    <xf numFmtId="3" fontId="85" fillId="0" borderId="36" xfId="4636" applyNumberFormat="1" applyFont="1" applyBorder="1" applyAlignment="1">
      <alignment wrapText="1"/>
    </xf>
    <xf numFmtId="3" fontId="85" fillId="0" borderId="2" xfId="0" applyNumberFormat="1" applyFont="1" applyBorder="1"/>
    <xf numFmtId="0" fontId="85" fillId="3" borderId="2" xfId="2810" applyFont="1" applyFill="1" applyBorder="1" applyAlignment="1">
      <alignment horizontal="left" vertical="center" wrapText="1"/>
    </xf>
    <xf numFmtId="0" fontId="85" fillId="3" borderId="50" xfId="2810" applyFont="1" applyFill="1" applyBorder="1" applyAlignment="1">
      <alignment horizontal="left" vertical="center"/>
    </xf>
    <xf numFmtId="0" fontId="85" fillId="0" borderId="2" xfId="2792" applyFont="1" applyBorder="1" applyAlignment="1">
      <alignment wrapText="1"/>
    </xf>
    <xf numFmtId="173" fontId="85" fillId="0" borderId="2" xfId="4640" applyNumberFormat="1" applyFont="1" applyFill="1" applyBorder="1" applyAlignment="1">
      <alignment horizontal="left" vertical="center"/>
    </xf>
    <xf numFmtId="3" fontId="85" fillId="0" borderId="2" xfId="2810" applyNumberFormat="1" applyFont="1" applyBorder="1" applyAlignment="1">
      <alignment vertical="center"/>
    </xf>
    <xf numFmtId="173" fontId="85" fillId="0" borderId="2" xfId="4640" applyNumberFormat="1" applyFont="1" applyFill="1" applyBorder="1" applyAlignment="1">
      <alignment wrapText="1"/>
    </xf>
    <xf numFmtId="173" fontId="85" fillId="0" borderId="36" xfId="4640" applyNumberFormat="1" applyFont="1" applyFill="1" applyBorder="1" applyAlignment="1">
      <alignment wrapText="1"/>
    </xf>
    <xf numFmtId="173" fontId="85" fillId="0" borderId="2" xfId="4640" applyNumberFormat="1" applyFont="1" applyFill="1" applyBorder="1" applyAlignment="1"/>
    <xf numFmtId="0" fontId="85" fillId="3" borderId="2" xfId="4636" applyFont="1" applyFill="1" applyBorder="1" applyAlignment="1">
      <alignment wrapText="1"/>
    </xf>
    <xf numFmtId="3" fontId="125" fillId="0" borderId="2" xfId="0" applyNumberFormat="1" applyFont="1" applyBorder="1" applyAlignment="1">
      <alignment horizontal="center" vertical="center"/>
    </xf>
    <xf numFmtId="334" fontId="125" fillId="0" borderId="2" xfId="0" applyNumberFormat="1" applyFont="1" applyBorder="1" applyAlignment="1">
      <alignment vertical="center"/>
    </xf>
    <xf numFmtId="3" fontId="125" fillId="0" borderId="2" xfId="0" applyNumberFormat="1" applyFont="1" applyBorder="1" applyAlignment="1">
      <alignment vertical="center"/>
    </xf>
    <xf numFmtId="3" fontId="125" fillId="0" borderId="2" xfId="0" applyNumberFormat="1" applyFont="1" applyBorder="1"/>
    <xf numFmtId="3" fontId="125" fillId="0" borderId="0" xfId="0" applyNumberFormat="1" applyFont="1" applyAlignment="1">
      <alignment horizontal="center" vertical="center"/>
    </xf>
    <xf numFmtId="334" fontId="125" fillId="0" borderId="0" xfId="0" applyNumberFormat="1" applyFont="1" applyAlignment="1">
      <alignment vertical="center"/>
    </xf>
    <xf numFmtId="3" fontId="125" fillId="0" borderId="0" xfId="0" applyNumberFormat="1" applyFont="1" applyAlignment="1">
      <alignment vertical="center"/>
    </xf>
    <xf numFmtId="3" fontId="125" fillId="0" borderId="0" xfId="0" applyNumberFormat="1" applyFont="1"/>
    <xf numFmtId="0" fontId="247" fillId="0" borderId="2" xfId="0" applyFont="1" applyBorder="1" applyAlignment="1">
      <alignment horizontal="center" vertical="center" wrapText="1"/>
    </xf>
    <xf numFmtId="0" fontId="247" fillId="0" borderId="2" xfId="0" applyFont="1" applyBorder="1" applyAlignment="1">
      <alignment horizontal="left" vertical="center" wrapText="1"/>
    </xf>
    <xf numFmtId="3" fontId="247" fillId="0" borderId="2" xfId="0" applyNumberFormat="1" applyFont="1" applyBorder="1" applyAlignment="1">
      <alignment horizontal="right" vertical="center" shrinkToFit="1"/>
    </xf>
    <xf numFmtId="173" fontId="249" fillId="0" borderId="2" xfId="1" applyNumberFormat="1" applyFont="1" applyFill="1" applyBorder="1" applyAlignment="1">
      <alignment horizontal="left" vertical="center" wrapText="1"/>
    </xf>
    <xf numFmtId="0" fontId="248" fillId="0" borderId="2" xfId="0" applyFont="1" applyBorder="1" applyAlignment="1">
      <alignment horizontal="left" vertical="center" wrapText="1"/>
    </xf>
    <xf numFmtId="3" fontId="249" fillId="0" borderId="2" xfId="0" applyNumberFormat="1" applyFont="1" applyBorder="1" applyAlignment="1">
      <alignment vertical="center"/>
    </xf>
    <xf numFmtId="0" fontId="249" fillId="0" borderId="2" xfId="0" applyFont="1" applyBorder="1" applyAlignment="1">
      <alignment horizontal="center" vertical="center" wrapText="1"/>
    </xf>
    <xf numFmtId="0" fontId="252" fillId="0" borderId="2" xfId="0" applyFont="1" applyBorder="1" applyAlignment="1">
      <alignment horizontal="center" vertical="center" wrapText="1"/>
    </xf>
    <xf numFmtId="170" fontId="252" fillId="0" borderId="2" xfId="1642" applyNumberFormat="1" applyFont="1" applyFill="1" applyBorder="1" applyAlignment="1">
      <alignment horizontal="right" vertical="center"/>
    </xf>
    <xf numFmtId="3" fontId="240" fillId="0" borderId="2" xfId="0" applyNumberFormat="1" applyFont="1" applyBorder="1" applyAlignment="1">
      <alignment horizontal="right" vertical="center"/>
    </xf>
    <xf numFmtId="3" fontId="252" fillId="0" borderId="2" xfId="0" applyNumberFormat="1" applyFont="1" applyBorder="1" applyAlignment="1">
      <alignment horizontal="right" vertical="center"/>
    </xf>
    <xf numFmtId="3" fontId="239" fillId="0" borderId="2" xfId="0" applyNumberFormat="1" applyFont="1" applyBorder="1" applyAlignment="1">
      <alignment horizontal="right" vertical="center"/>
    </xf>
    <xf numFmtId="0" fontId="245" fillId="0" borderId="0" xfId="0" applyFont="1" applyAlignment="1">
      <alignment horizontal="center" vertical="top"/>
    </xf>
    <xf numFmtId="0" fontId="239" fillId="0" borderId="52" xfId="0" applyFont="1" applyBorder="1" applyAlignment="1">
      <alignment horizontal="right" vertical="top" wrapText="1"/>
    </xf>
    <xf numFmtId="0" fontId="252" fillId="0" borderId="54" xfId="0" applyFont="1" applyBorder="1" applyAlignment="1">
      <alignment horizontal="left" vertical="top" wrapText="1"/>
    </xf>
    <xf numFmtId="0" fontId="88" fillId="0" borderId="0" xfId="0" applyFont="1" applyAlignment="1">
      <alignment horizontal="left" vertical="top" wrapText="1"/>
    </xf>
    <xf numFmtId="0" fontId="242" fillId="0" borderId="0" xfId="0" applyFont="1" applyAlignment="1">
      <alignment horizontal="left" vertical="top" wrapText="1"/>
    </xf>
    <xf numFmtId="0" fontId="240" fillId="0" borderId="0" xfId="0" applyFont="1" applyAlignment="1">
      <alignment horizontal="center" vertical="top" wrapText="1"/>
    </xf>
    <xf numFmtId="0" fontId="239" fillId="0" borderId="0" xfId="0" applyFont="1" applyAlignment="1">
      <alignment horizontal="center" vertical="top" wrapText="1"/>
    </xf>
    <xf numFmtId="0" fontId="240" fillId="0" borderId="0" xfId="0" applyFont="1" applyAlignment="1">
      <alignment horizontal="center"/>
    </xf>
    <xf numFmtId="3" fontId="240" fillId="0" borderId="0" xfId="0" applyNumberFormat="1" applyFont="1" applyAlignment="1">
      <alignment horizontal="center" vertical="center"/>
    </xf>
    <xf numFmtId="3" fontId="85" fillId="0" borderId="56" xfId="0" applyNumberFormat="1" applyFont="1" applyBorder="1" applyAlignment="1">
      <alignment horizontal="center" vertical="center"/>
    </xf>
    <xf numFmtId="3" fontId="85" fillId="0" borderId="12" xfId="0" applyNumberFormat="1" applyFont="1" applyBorder="1" applyAlignment="1">
      <alignment horizontal="center" vertical="center"/>
    </xf>
    <xf numFmtId="334" fontId="85" fillId="0" borderId="56" xfId="0" applyNumberFormat="1" applyFont="1" applyBorder="1" applyAlignment="1">
      <alignment horizontal="center" vertical="center"/>
    </xf>
    <xf numFmtId="334" fontId="85" fillId="0" borderId="12" xfId="0" applyNumberFormat="1" applyFont="1" applyBorder="1" applyAlignment="1">
      <alignment horizontal="center" vertical="center"/>
    </xf>
    <xf numFmtId="334" fontId="325" fillId="0" borderId="36" xfId="0" applyNumberFormat="1" applyFont="1" applyBorder="1" applyAlignment="1">
      <alignment horizontal="center" vertical="center"/>
    </xf>
    <xf numFmtId="334" fontId="325" fillId="0" borderId="22" xfId="0" applyNumberFormat="1" applyFont="1" applyBorder="1" applyAlignment="1">
      <alignment horizontal="center" vertical="center"/>
    </xf>
    <xf numFmtId="334" fontId="326" fillId="0" borderId="36" xfId="0" applyNumberFormat="1" applyFont="1" applyBorder="1" applyAlignment="1">
      <alignment horizontal="center" vertical="center"/>
    </xf>
    <xf numFmtId="334" fontId="326" fillId="0" borderId="22" xfId="0" applyNumberFormat="1" applyFont="1" applyBorder="1" applyAlignment="1">
      <alignment horizontal="center" vertical="center"/>
    </xf>
    <xf numFmtId="334" fontId="326" fillId="0" borderId="50" xfId="0" applyNumberFormat="1" applyFont="1" applyBorder="1" applyAlignment="1">
      <alignment horizontal="center" vertical="center"/>
    </xf>
    <xf numFmtId="0" fontId="253" fillId="0" borderId="56" xfId="0" applyFont="1" applyBorder="1" applyAlignment="1">
      <alignment horizontal="center" vertical="center" wrapText="1"/>
    </xf>
    <xf numFmtId="0" fontId="253" fillId="0" borderId="17" xfId="0" applyFont="1" applyBorder="1" applyAlignment="1">
      <alignment horizontal="center" vertical="center" wrapText="1"/>
    </xf>
    <xf numFmtId="0" fontId="253" fillId="0" borderId="12" xfId="0" applyFont="1" applyBorder="1" applyAlignment="1">
      <alignment horizontal="center" vertical="center" wrapText="1"/>
    </xf>
    <xf numFmtId="0" fontId="238" fillId="0" borderId="56" xfId="0" applyFont="1" applyBorder="1" applyAlignment="1">
      <alignment horizontal="center"/>
    </xf>
    <xf numFmtId="0" fontId="238" fillId="0" borderId="17" xfId="0" applyFont="1" applyBorder="1" applyAlignment="1">
      <alignment horizontal="center"/>
    </xf>
    <xf numFmtId="0" fontId="238" fillId="0" borderId="12" xfId="0" applyFont="1" applyBorder="1" applyAlignment="1">
      <alignment horizontal="center"/>
    </xf>
    <xf numFmtId="0" fontId="88" fillId="0" borderId="13" xfId="0" applyFont="1" applyBorder="1" applyAlignment="1">
      <alignment horizontal="center" vertical="center" wrapText="1"/>
    </xf>
    <xf numFmtId="0" fontId="88" fillId="0" borderId="17" xfId="0" applyFont="1" applyBorder="1" applyAlignment="1">
      <alignment horizontal="center" vertical="center" wrapText="1"/>
    </xf>
    <xf numFmtId="0" fontId="9" fillId="0" borderId="0" xfId="0" applyFont="1" applyAlignment="1">
      <alignment horizontal="center"/>
    </xf>
    <xf numFmtId="0" fontId="3" fillId="0" borderId="0" xfId="0" applyFont="1" applyAlignment="1">
      <alignment horizontal="center"/>
    </xf>
    <xf numFmtId="0" fontId="9" fillId="0" borderId="0" xfId="0" applyFont="1" applyAlignment="1">
      <alignment horizontal="right"/>
    </xf>
    <xf numFmtId="0" fontId="287" fillId="0" borderId="0" xfId="0" applyFont="1" applyAlignment="1">
      <alignment horizontal="center"/>
    </xf>
    <xf numFmtId="0" fontId="288" fillId="0" borderId="2" xfId="0" applyFont="1" applyBorder="1" applyAlignment="1">
      <alignment horizontal="left" wrapText="1"/>
    </xf>
    <xf numFmtId="0" fontId="255" fillId="0" borderId="36" xfId="0" applyFont="1" applyBorder="1" applyAlignment="1">
      <alignment horizontal="left" wrapText="1"/>
    </xf>
    <xf numFmtId="0" fontId="255" fillId="0" borderId="22" xfId="0" applyFont="1" applyBorder="1" applyAlignment="1">
      <alignment horizontal="left" wrapText="1"/>
    </xf>
    <xf numFmtId="0" fontId="255" fillId="0" borderId="50" xfId="0" applyFont="1" applyBorder="1" applyAlignment="1">
      <alignment horizontal="left" wrapText="1"/>
    </xf>
    <xf numFmtId="0" fontId="88" fillId="0" borderId="12" xfId="0" applyFont="1" applyBorder="1" applyAlignment="1">
      <alignment horizontal="center" vertical="center" wrapText="1"/>
    </xf>
    <xf numFmtId="0" fontId="280" fillId="0" borderId="36" xfId="0" applyFont="1" applyBorder="1" applyAlignment="1">
      <alignment horizontal="center" vertical="center"/>
    </xf>
    <xf numFmtId="0" fontId="280" fillId="0" borderId="22" xfId="0" applyFont="1" applyBorder="1" applyAlignment="1">
      <alignment horizontal="center" vertical="center"/>
    </xf>
    <xf numFmtId="0" fontId="280" fillId="0" borderId="50" xfId="0" applyFont="1" applyBorder="1" applyAlignment="1">
      <alignment horizontal="center" vertical="center"/>
    </xf>
    <xf numFmtId="0" fontId="255" fillId="0" borderId="36" xfId="0" applyFont="1" applyBorder="1" applyAlignment="1">
      <alignment horizontal="left" vertical="center"/>
    </xf>
    <xf numFmtId="0" fontId="255" fillId="0" borderId="22" xfId="0" applyFont="1" applyBorder="1" applyAlignment="1">
      <alignment horizontal="left" vertical="center"/>
    </xf>
    <xf numFmtId="0" fontId="255" fillId="0" borderId="50" xfId="0" applyFont="1" applyBorder="1" applyAlignment="1">
      <alignment horizontal="left" vertical="center"/>
    </xf>
    <xf numFmtId="0" fontId="255" fillId="0" borderId="36" xfId="0" applyFont="1" applyBorder="1" applyAlignment="1">
      <alignment horizontal="left" vertical="center" wrapText="1"/>
    </xf>
    <xf numFmtId="0" fontId="255" fillId="0" borderId="22" xfId="0" applyFont="1" applyBorder="1" applyAlignment="1">
      <alignment horizontal="left" vertical="center" wrapText="1"/>
    </xf>
    <xf numFmtId="0" fontId="255" fillId="0" borderId="50" xfId="0" applyFont="1" applyBorder="1" applyAlignment="1">
      <alignment horizontal="left" vertical="center" wrapText="1"/>
    </xf>
    <xf numFmtId="0" fontId="251" fillId="0" borderId="0" xfId="0" applyFont="1" applyAlignment="1">
      <alignment horizontal="left" wrapText="1"/>
    </xf>
    <xf numFmtId="0" fontId="292" fillId="0" borderId="0" xfId="0" applyFont="1" applyAlignment="1">
      <alignment horizontal="left" vertical="center"/>
    </xf>
    <xf numFmtId="0" fontId="272" fillId="0" borderId="0" xfId="0" applyFont="1" applyAlignment="1">
      <alignment horizontal="center" vertical="center"/>
    </xf>
    <xf numFmtId="0" fontId="4" fillId="0" borderId="0" xfId="0" applyFont="1" applyAlignment="1">
      <alignment horizontal="center" wrapText="1"/>
    </xf>
    <xf numFmtId="0" fontId="280" fillId="0" borderId="36" xfId="0" applyFont="1" applyBorder="1" applyAlignment="1">
      <alignment horizontal="left" vertical="center"/>
    </xf>
    <xf numFmtId="0" fontId="280" fillId="0" borderId="22" xfId="0" applyFont="1" applyBorder="1" applyAlignment="1">
      <alignment horizontal="left" vertical="center"/>
    </xf>
    <xf numFmtId="0" fontId="280" fillId="0" borderId="50" xfId="0" applyFont="1" applyBorder="1" applyAlignment="1">
      <alignment horizontal="left" vertical="center"/>
    </xf>
    <xf numFmtId="0" fontId="291" fillId="0" borderId="22" xfId="0" applyFont="1" applyBorder="1" applyAlignment="1">
      <alignment horizontal="left" wrapText="1"/>
    </xf>
    <xf numFmtId="0" fontId="291" fillId="0" borderId="50" xfId="0" applyFont="1" applyBorder="1" applyAlignment="1">
      <alignment horizontal="left" wrapText="1"/>
    </xf>
    <xf numFmtId="0" fontId="309" fillId="3" borderId="0" xfId="4639" applyFont="1" applyFill="1" applyAlignment="1">
      <alignment horizontal="center" vertical="center"/>
    </xf>
    <xf numFmtId="0" fontId="308" fillId="3" borderId="0" xfId="4639" applyFont="1" applyFill="1" applyAlignment="1">
      <alignment horizontal="center" vertical="center"/>
    </xf>
    <xf numFmtId="0" fontId="310" fillId="3" borderId="0" xfId="4639" applyFont="1" applyFill="1" applyAlignment="1">
      <alignment horizontal="right" vertical="center"/>
    </xf>
    <xf numFmtId="0" fontId="292" fillId="3" borderId="0" xfId="4639" applyFont="1" applyFill="1" applyAlignment="1">
      <alignment horizontal="center" vertical="center"/>
    </xf>
    <xf numFmtId="49" fontId="309" fillId="3" borderId="36" xfId="4639" applyNumberFormat="1" applyFont="1" applyFill="1" applyBorder="1" applyAlignment="1">
      <alignment horizontal="center" vertical="center"/>
    </xf>
    <xf numFmtId="49" fontId="309" fillId="3" borderId="50" xfId="4639" applyNumberFormat="1" applyFont="1" applyFill="1" applyBorder="1" applyAlignment="1">
      <alignment horizontal="center" vertical="center"/>
    </xf>
    <xf numFmtId="0" fontId="320" fillId="0" borderId="0" xfId="0" applyFont="1" applyAlignment="1">
      <alignment horizontal="center" vertical="center"/>
    </xf>
    <xf numFmtId="0" fontId="323" fillId="0" borderId="0" xfId="0" applyFont="1" applyAlignment="1">
      <alignment horizontal="center" vertical="center"/>
    </xf>
    <xf numFmtId="0" fontId="315" fillId="0" borderId="0" xfId="0" applyFont="1" applyAlignment="1">
      <alignment horizontal="center" vertical="center"/>
    </xf>
    <xf numFmtId="0" fontId="315" fillId="0" borderId="0" xfId="0" applyFont="1" applyAlignment="1">
      <alignment horizontal="center"/>
    </xf>
    <xf numFmtId="0" fontId="317" fillId="0" borderId="0" xfId="0" applyFont="1" applyAlignment="1">
      <alignment horizontal="center" vertical="center"/>
    </xf>
    <xf numFmtId="0" fontId="319" fillId="0" borderId="0" xfId="0" applyFont="1" applyAlignment="1">
      <alignment horizontal="center"/>
    </xf>
    <xf numFmtId="0" fontId="320" fillId="0" borderId="0" xfId="0" applyFont="1" applyAlignment="1">
      <alignment horizontal="center" vertical="top"/>
    </xf>
    <xf numFmtId="0" fontId="271" fillId="0" borderId="0" xfId="2932" applyFont="1" applyAlignment="1">
      <alignment horizontal="center"/>
    </xf>
    <xf numFmtId="0" fontId="274" fillId="0" borderId="0" xfId="0" applyFont="1" applyAlignment="1">
      <alignment horizontal="center"/>
    </xf>
    <xf numFmtId="0" fontId="273" fillId="0" borderId="2" xfId="0" applyFont="1" applyBorder="1" applyAlignment="1">
      <alignment horizontal="center" wrapText="1"/>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7" fillId="0" borderId="0" xfId="0" applyFont="1" applyAlignment="1">
      <alignment horizontal="left" wrapText="1"/>
    </xf>
    <xf numFmtId="0" fontId="98"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240" fillId="0" borderId="13" xfId="0" applyFont="1" applyBorder="1" applyAlignment="1">
      <alignment horizontal="center" vertical="center" wrapText="1"/>
    </xf>
    <xf numFmtId="0" fontId="240" fillId="0" borderId="12" xfId="0" applyFont="1" applyBorder="1" applyAlignment="1">
      <alignment horizontal="center" vertical="center" wrapText="1"/>
    </xf>
    <xf numFmtId="0" fontId="125" fillId="0" borderId="13" xfId="0" applyFont="1" applyBorder="1" applyAlignment="1">
      <alignment horizontal="center" vertical="center" wrapText="1"/>
    </xf>
    <xf numFmtId="0" fontId="125" fillId="0" borderId="12" xfId="0" applyFont="1" applyBorder="1" applyAlignment="1">
      <alignment horizontal="center" vertical="center" wrapText="1"/>
    </xf>
    <xf numFmtId="173" fontId="240" fillId="0" borderId="13" xfId="1653" applyNumberFormat="1" applyFont="1" applyBorder="1" applyAlignment="1">
      <alignment horizontal="center" vertical="center" wrapText="1"/>
    </xf>
    <xf numFmtId="173" fontId="240" fillId="0" borderId="12" xfId="1653" applyNumberFormat="1" applyFont="1" applyBorder="1" applyAlignment="1">
      <alignment horizontal="center" vertical="center" wrapText="1"/>
    </xf>
    <xf numFmtId="339" fontId="240" fillId="0" borderId="13" xfId="0" applyNumberFormat="1" applyFont="1" applyBorder="1" applyAlignment="1">
      <alignment horizontal="center" vertical="center" wrapText="1"/>
    </xf>
    <xf numFmtId="339" fontId="240" fillId="0" borderId="12" xfId="0" applyNumberFormat="1" applyFont="1" applyBorder="1" applyAlignment="1">
      <alignment horizontal="center" vertical="center" wrapText="1"/>
    </xf>
    <xf numFmtId="0" fontId="244" fillId="54" borderId="36" xfId="0" applyFont="1" applyFill="1" applyBorder="1" applyAlignment="1">
      <alignment horizontal="left" vertical="center" wrapText="1"/>
    </xf>
    <xf numFmtId="0" fontId="244" fillId="54" borderId="50" xfId="0" applyFont="1" applyFill="1" applyBorder="1" applyAlignment="1">
      <alignment horizontal="left" vertical="center" wrapText="1"/>
    </xf>
    <xf numFmtId="0" fontId="243" fillId="0" borderId="0" xfId="0" applyFont="1" applyAlignment="1">
      <alignment horizontal="left"/>
    </xf>
    <xf numFmtId="0" fontId="243" fillId="0" borderId="0" xfId="0" applyFont="1" applyAlignment="1">
      <alignment horizontal="center"/>
    </xf>
    <xf numFmtId="0" fontId="281" fillId="0" borderId="0" xfId="0" applyFont="1" applyAlignment="1">
      <alignment horizontal="center"/>
    </xf>
    <xf numFmtId="0" fontId="244" fillId="0" borderId="0" xfId="0" applyFont="1" applyAlignment="1">
      <alignment horizontal="center"/>
    </xf>
    <xf numFmtId="0" fontId="246" fillId="0" borderId="0" xfId="0" applyFont="1" applyAlignment="1">
      <alignment horizontal="center" wrapText="1"/>
    </xf>
    <xf numFmtId="0" fontId="243" fillId="54" borderId="36" xfId="0" applyFont="1" applyFill="1" applyBorder="1" applyAlignment="1">
      <alignment horizontal="center" vertical="center" wrapText="1"/>
    </xf>
    <xf numFmtId="0" fontId="243" fillId="54" borderId="50" xfId="0" applyFont="1" applyFill="1" applyBorder="1" applyAlignment="1">
      <alignment horizontal="center" vertical="center" wrapText="1"/>
    </xf>
    <xf numFmtId="0" fontId="243" fillId="54" borderId="22" xfId="0" applyFont="1" applyFill="1" applyBorder="1" applyAlignment="1">
      <alignment horizontal="center" vertical="center" wrapText="1"/>
    </xf>
    <xf numFmtId="0" fontId="243" fillId="54" borderId="36" xfId="0" applyFont="1" applyFill="1" applyBorder="1" applyAlignment="1">
      <alignment horizontal="left" vertical="center" wrapText="1"/>
    </xf>
    <xf numFmtId="0" fontId="243" fillId="54" borderId="22" xfId="0" applyFont="1" applyFill="1" applyBorder="1" applyAlignment="1">
      <alignment horizontal="left" vertical="center" wrapText="1"/>
    </xf>
    <xf numFmtId="0" fontId="243" fillId="54" borderId="50" xfId="0"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22" xfId="0" applyFont="1" applyBorder="1" applyAlignment="1">
      <alignment horizontal="left" vertical="center" wrapText="1"/>
    </xf>
    <xf numFmtId="0" fontId="7" fillId="0" borderId="50" xfId="0" applyFont="1" applyBorder="1" applyAlignment="1">
      <alignment horizontal="left" vertical="center" wrapText="1"/>
    </xf>
    <xf numFmtId="0" fontId="4" fillId="0" borderId="36" xfId="0" applyFont="1" applyBorder="1" applyAlignment="1">
      <alignment horizontal="left" vertical="center" wrapText="1"/>
    </xf>
    <xf numFmtId="0" fontId="4" fillId="0" borderId="50" xfId="0" applyFont="1" applyBorder="1" applyAlignment="1">
      <alignment horizontal="left" vertical="center" wrapText="1"/>
    </xf>
    <xf numFmtId="0" fontId="4" fillId="0" borderId="55" xfId="0" applyFont="1" applyBorder="1" applyAlignment="1">
      <alignment horizontal="left"/>
    </xf>
    <xf numFmtId="0" fontId="4" fillId="0" borderId="0" xfId="0" applyFont="1" applyAlignment="1">
      <alignment horizontal="left"/>
    </xf>
    <xf numFmtId="0" fontId="4" fillId="0" borderId="36" xfId="0" applyFont="1" applyBorder="1" applyAlignment="1">
      <alignment horizontal="left" vertical="center"/>
    </xf>
    <xf numFmtId="0" fontId="4" fillId="0" borderId="50" xfId="0" applyFont="1" applyBorder="1" applyAlignment="1">
      <alignment horizontal="left" vertical="center"/>
    </xf>
    <xf numFmtId="0" fontId="282" fillId="0" borderId="36" xfId="0" applyFont="1" applyBorder="1" applyAlignment="1">
      <alignment horizontal="left" vertical="center"/>
    </xf>
    <xf numFmtId="0" fontId="282" fillId="0" borderId="22" xfId="0" applyFont="1" applyBorder="1" applyAlignment="1">
      <alignment horizontal="left" vertical="center"/>
    </xf>
    <xf numFmtId="0" fontId="282" fillId="0" borderId="50" xfId="0" applyFont="1" applyBorder="1" applyAlignment="1">
      <alignment horizontal="left" vertical="center"/>
    </xf>
    <xf numFmtId="0" fontId="282" fillId="0" borderId="36" xfId="0" applyFont="1" applyBorder="1" applyAlignment="1">
      <alignment horizontal="left" vertical="center" wrapText="1"/>
    </xf>
    <xf numFmtId="0" fontId="282" fillId="0" borderId="50" xfId="0" applyFont="1" applyBorder="1" applyAlignment="1">
      <alignment horizontal="left" vertical="center" wrapText="1"/>
    </xf>
    <xf numFmtId="0" fontId="244" fillId="52" borderId="0" xfId="0" applyFont="1" applyFill="1" applyAlignment="1">
      <alignment horizontal="center"/>
    </xf>
    <xf numFmtId="0" fontId="253" fillId="0" borderId="0" xfId="0" applyFont="1" applyAlignment="1">
      <alignment horizontal="center" vertical="center" wrapText="1"/>
    </xf>
    <xf numFmtId="0" fontId="254" fillId="0" borderId="0" xfId="0" applyFont="1" applyAlignment="1">
      <alignment horizontal="center" vertical="center"/>
    </xf>
    <xf numFmtId="0" fontId="274" fillId="54" borderId="36" xfId="0" applyFont="1" applyFill="1" applyBorder="1" applyAlignment="1">
      <alignment horizontal="center" vertical="center" wrapText="1"/>
    </xf>
    <xf numFmtId="0" fontId="274" fillId="54" borderId="22" xfId="0" applyFont="1" applyFill="1" applyBorder="1" applyAlignment="1">
      <alignment horizontal="center" vertical="center" wrapText="1"/>
    </xf>
    <xf numFmtId="0" fontId="274" fillId="54" borderId="50" xfId="0" applyFont="1" applyFill="1" applyBorder="1" applyAlignment="1">
      <alignment horizontal="center" vertical="center" wrapText="1"/>
    </xf>
    <xf numFmtId="0" fontId="274" fillId="54" borderId="36" xfId="0" applyFont="1" applyFill="1" applyBorder="1" applyAlignment="1">
      <alignment horizontal="left" vertical="center" wrapText="1"/>
    </xf>
    <xf numFmtId="0" fontId="274" fillId="54" borderId="50" xfId="0" applyFont="1" applyFill="1" applyBorder="1" applyAlignment="1">
      <alignment horizontal="left" vertical="center" wrapText="1"/>
    </xf>
    <xf numFmtId="0" fontId="274" fillId="0" borderId="36" xfId="0" applyFont="1" applyBorder="1" applyAlignment="1">
      <alignment horizontal="left" vertical="center" wrapText="1"/>
    </xf>
    <xf numFmtId="0" fontId="274" fillId="0" borderId="50" xfId="0" applyFont="1" applyBorder="1" applyAlignment="1">
      <alignment horizontal="left" vertical="center" wrapText="1"/>
    </xf>
    <xf numFmtId="0" fontId="286" fillId="0" borderId="0" xfId="0" applyFont="1" applyAlignment="1">
      <alignment horizontal="left" vertical="center" wrapText="1"/>
    </xf>
    <xf numFmtId="0" fontId="274" fillId="0" borderId="0" xfId="0" applyFont="1" applyAlignment="1">
      <alignment horizontal="center" vertical="center" wrapText="1"/>
    </xf>
    <xf numFmtId="49" fontId="273" fillId="0" borderId="0" xfId="0" applyNumberFormat="1" applyFont="1" applyAlignment="1">
      <alignment horizontal="left" vertical="center" wrapText="1"/>
    </xf>
    <xf numFmtId="0" fontId="273" fillId="0" borderId="0" xfId="0" applyFont="1" applyAlignment="1">
      <alignment horizontal="left" vertical="center" wrapText="1"/>
    </xf>
    <xf numFmtId="0" fontId="240" fillId="0" borderId="0" xfId="4636" applyFont="1" applyAlignment="1">
      <alignment horizontal="center"/>
    </xf>
    <xf numFmtId="0" fontId="88" fillId="0" borderId="0" xfId="4636" applyFont="1" applyAlignment="1">
      <alignment horizontal="center"/>
    </xf>
    <xf numFmtId="0" fontId="239" fillId="0" borderId="0" xfId="4636" applyFont="1" applyAlignment="1">
      <alignment horizontal="center"/>
    </xf>
    <xf numFmtId="0" fontId="240" fillId="0" borderId="0" xfId="4636" applyFont="1" applyAlignment="1">
      <alignment horizontal="center" vertical="center" wrapText="1"/>
    </xf>
    <xf numFmtId="0" fontId="240" fillId="0" borderId="9" xfId="4636" applyFont="1" applyBorder="1" applyAlignment="1">
      <alignment horizontal="center"/>
    </xf>
    <xf numFmtId="0" fontId="240" fillId="0" borderId="36" xfId="4636" applyFont="1" applyBorder="1" applyAlignment="1">
      <alignment horizontal="center" vertical="center"/>
    </xf>
    <xf numFmtId="0" fontId="240" fillId="0" borderId="22" xfId="4636" applyFont="1" applyBorder="1" applyAlignment="1">
      <alignment horizontal="center" vertical="center"/>
    </xf>
    <xf numFmtId="0" fontId="240" fillId="0" borderId="50" xfId="4636" applyFont="1" applyBorder="1" applyAlignment="1">
      <alignment horizontal="center" vertical="center"/>
    </xf>
    <xf numFmtId="0" fontId="240" fillId="0" borderId="2" xfId="4636" applyFont="1" applyBorder="1" applyAlignment="1">
      <alignment horizontal="center" vertical="center"/>
    </xf>
    <xf numFmtId="0" fontId="241" fillId="0" borderId="14" xfId="4636" applyFont="1" applyBorder="1" applyAlignment="1">
      <alignment horizontal="center"/>
    </xf>
    <xf numFmtId="0" fontId="81" fillId="0" borderId="0" xfId="0" applyFont="1" applyAlignment="1">
      <alignment horizontal="left" vertical="top" wrapText="1"/>
    </xf>
  </cellXfs>
  <cellStyles count="4643">
    <cellStyle name="_x0001_" xfId="3"/>
    <cellStyle name="          _x000a__x000a_shell=progman.exe_x000a__x000a_m" xfId="4"/>
    <cellStyle name="          _x000d__x000a_shell=progman.exe_x000d__x000a_m" xfId="5"/>
    <cellStyle name="          _x005f_x000d__x005f_x000a_shell=progman.exe_x005f_x000d__x005f_x000a_m" xfId="6"/>
    <cellStyle name="_x0001_ 2" xfId="7"/>
    <cellStyle name="_x0001_ 3" xfId="8"/>
    <cellStyle name="_x000a__x000a_JournalTemplate=C:\COMFO\CTALK\JOURSTD.TPL_x000a__x000a_LbStateAddress=3 3 0 251 1 89 2 311_x000a__x000a_LbStateJou" xfId="9"/>
    <cellStyle name="_x000d__x000a_JournalTemplate=C:\COMFO\CTALK\JOURSTD.TPL_x000d__x000a_LbStateAddress=3 3 0 251 1 89 2 311_x000d__x000a_LbStateJou" xfId="10"/>
    <cellStyle name="#,##0" xfId="11"/>
    <cellStyle name="#,##0 2" xfId="12"/>
    <cellStyle name="#,##0 2 2" xfId="13"/>
    <cellStyle name="#,##0 3" xfId="14"/>
    <cellStyle name="." xfId="15"/>
    <cellStyle name=". 2" xfId="16"/>
    <cellStyle name=". 3" xfId="17"/>
    <cellStyle name=".d©y" xfId="18"/>
    <cellStyle name="??" xfId="19"/>
    <cellStyle name="?? [0.00]_ Att. 1- Cover" xfId="20"/>
    <cellStyle name="?? [0]" xfId="21"/>
    <cellStyle name="?? [0] 2" xfId="22"/>
    <cellStyle name="?? [0] 3" xfId="23"/>
    <cellStyle name="?? 2" xfId="24"/>
    <cellStyle name="?? 3" xfId="25"/>
    <cellStyle name="?? 4" xfId="26"/>
    <cellStyle name="?? 5" xfId="27"/>
    <cellStyle name="?? 6" xfId="28"/>
    <cellStyle name="?? 7" xfId="29"/>
    <cellStyle name="?? 8" xfId="30"/>
    <cellStyle name="?? 9" xfId="31"/>
    <cellStyle name="?_x001d_??%U©÷u&amp;H©÷9_x0008_? s_x000a__x0007__x0001__x0001_" xfId="32"/>
    <cellStyle name="?_x001d_??%U©÷u&amp;H©÷9_x0008_? s_x000a__x0007__x0001__x0001_ 10" xfId="33"/>
    <cellStyle name="?_x001d_??%U©÷u&amp;H©÷9_x0008_? s_x000a__x0007__x0001__x0001_ 11" xfId="34"/>
    <cellStyle name="?_x001d_??%U©÷u&amp;H©÷9_x0008_? s_x000a__x0007__x0001__x0001_ 12" xfId="35"/>
    <cellStyle name="?_x001d_??%U©÷u&amp;H©÷9_x0008_? s_x000a__x0007__x0001__x0001_ 13" xfId="36"/>
    <cellStyle name="?_x001d_??%U©÷u&amp;H©÷9_x0008_? s_x000a__x0007__x0001__x0001_ 14" xfId="37"/>
    <cellStyle name="?_x001d_??%U©÷u&amp;H©÷9_x0008_? s_x000a__x0007__x0001__x0001_ 15" xfId="38"/>
    <cellStyle name="?_x001d_??%U©÷u&amp;H©÷9_x0008_? s_x000a__x0007__x0001__x0001_ 2" xfId="39"/>
    <cellStyle name="?_x001d_??%U©÷u&amp;H©÷9_x0008_? s_x000a__x0007__x0001__x0001_ 3" xfId="40"/>
    <cellStyle name="?_x001d_??%U©÷u&amp;H©÷9_x0008_? s_x000a__x0007__x0001__x0001_ 4" xfId="41"/>
    <cellStyle name="?_x001d_??%U©÷u&amp;H©÷9_x0008_? s_x000a__x0007__x0001__x0001_ 5" xfId="42"/>
    <cellStyle name="?_x001d_??%U©÷u&amp;H©÷9_x0008_? s_x000a__x0007__x0001__x0001_ 6" xfId="43"/>
    <cellStyle name="?_x001d_??%U©÷u&amp;H©÷9_x0008_? s_x000a__x0007__x0001__x0001_ 7" xfId="44"/>
    <cellStyle name="?_x001d_??%U©÷u&amp;H©÷9_x0008_? s_x000a__x0007__x0001__x0001_ 8" xfId="45"/>
    <cellStyle name="?_x001d_??%U©÷u&amp;H©÷9_x0008_? s_x000a__x0007__x0001__x0001_ 9" xfId="46"/>
    <cellStyle name="???? [0.00]_      " xfId="47"/>
    <cellStyle name="??????" xfId="48"/>
    <cellStyle name="????_      " xfId="49"/>
    <cellStyle name="???[0]_?? DI" xfId="50"/>
    <cellStyle name="???_?? DI" xfId="51"/>
    <cellStyle name="??[0]_BRE" xfId="52"/>
    <cellStyle name="??_      " xfId="53"/>
    <cellStyle name="??A? [0]_laroux_1_¢¬???¢â? " xfId="54"/>
    <cellStyle name="??A?_laroux_1_¢¬???¢â? " xfId="55"/>
    <cellStyle name="?_x005f_x001d_??%U©÷u&amp;H©÷9_x005f_x0008_? s_x005f_x000a__x005f_x0007__x005f_x0001__x005f_x0001_" xfId="56"/>
    <cellStyle name="?_x005f_x001d_??%U©÷u&amp;H©÷9_x005f_x0008_?_x005f_x0009_s_x005f_x000a__x005f_x0007__x005f_x0001__x005f_x0001_" xfId="57"/>
    <cellStyle name="?_x005f_x005f_x005f_x001d_??%U©÷u&amp;H©÷9_x005f_x005f_x005f_x0008_? s_x005f_x005f_x005f_x000a__x005f_x005f_x005f_x0007__x005f_x005f_x005f_x0001__x005f_x005f_x005f_x0001_" xfId="58"/>
    <cellStyle name="?¡±¢¥?_?¨ù??¢´¢¥_¢¬???¢â? " xfId="59"/>
    <cellStyle name="?ðÇ%U?&amp;H?_x0008_?s_x000a__x0007__x0001__x0001_" xfId="60"/>
    <cellStyle name="?ðÇ%U?&amp;H?_x0008_?s_x000a__x0007__x0001__x0001_ 10" xfId="61"/>
    <cellStyle name="?ðÇ%U?&amp;H?_x0008_?s_x000a__x0007__x0001__x0001_ 11" xfId="62"/>
    <cellStyle name="?ðÇ%U?&amp;H?_x0008_?s_x000a__x0007__x0001__x0001_ 12" xfId="63"/>
    <cellStyle name="?ðÇ%U?&amp;H?_x0008_?s_x000a__x0007__x0001__x0001_ 13" xfId="64"/>
    <cellStyle name="?ðÇ%U?&amp;H?_x0008_?s_x000a__x0007__x0001__x0001_ 14" xfId="65"/>
    <cellStyle name="?ðÇ%U?&amp;H?_x0008_?s_x000a__x0007__x0001__x0001_ 15" xfId="66"/>
    <cellStyle name="?ðÇ%U?&amp;H?_x0008_?s_x000a__x0007__x0001__x0001_ 2" xfId="67"/>
    <cellStyle name="?ðÇ%U?&amp;H?_x0008_?s_x000a__x0007__x0001__x0001_ 3" xfId="68"/>
    <cellStyle name="?ðÇ%U?&amp;H?_x0008_?s_x000a__x0007__x0001__x0001_ 4" xfId="69"/>
    <cellStyle name="?ðÇ%U?&amp;H?_x0008_?s_x000a__x0007__x0001__x0001_ 5" xfId="70"/>
    <cellStyle name="?ðÇ%U?&amp;H?_x0008_?s_x000a__x0007__x0001__x0001_ 6" xfId="71"/>
    <cellStyle name="?ðÇ%U?&amp;H?_x0008_?s_x000a__x0007__x0001__x0001_ 7" xfId="72"/>
    <cellStyle name="?ðÇ%U?&amp;H?_x0008_?s_x000a__x0007__x0001__x0001_ 8" xfId="73"/>
    <cellStyle name="?ðÇ%U?&amp;H?_x0008_?s_x000a__x0007__x0001__x0001_ 9" xfId="74"/>
    <cellStyle name="?ðÇ%U?&amp;H?_x005f_x0008_?s_x005f_x000a__x005f_x0007__x005f_x0001__x005f_x0001_" xfId="75"/>
    <cellStyle name="@ET_Style?.font5" xfId="76"/>
    <cellStyle name="[0]_Chi phÝ kh¸c_V" xfId="77"/>
    <cellStyle name="_!1 1 bao cao giao KH ve HTCMT vung TNB   12-12-2011" xfId="78"/>
    <cellStyle name="_x0001__!1 1 bao cao giao KH ve HTCMT vung TNB   12-12-2011" xfId="79"/>
    <cellStyle name="_1 TONG HOP - CA NA" xfId="80"/>
    <cellStyle name="_123_DONG_THANH_Moi" xfId="81"/>
    <cellStyle name="_123_DONG_THANH_Moi_!1 1 bao cao giao KH ve HTCMT vung TNB   12-12-2011" xfId="82"/>
    <cellStyle name="_123_DONG_THANH_Moi_KH TPCP vung TNB (03-1-2012)" xfId="83"/>
    <cellStyle name="_130307 So sanh thuc hien 2012 - du toan 2012 moi (pan khac)" xfId="84"/>
    <cellStyle name="_130313 Mau  bieu bao cao nguon luc cua dia phuong sua" xfId="85"/>
    <cellStyle name="_130818 Tong hop Danh gia thu 2013" xfId="86"/>
    <cellStyle name="_130818 Tong hop Danh gia thu 2013_140921 bu giam thu ND 209" xfId="87"/>
    <cellStyle name="_19- Hai Duong-V1" xfId="88"/>
    <cellStyle name="_19- Hai Duong-V1_4 BIEU DU TOAN 2015 -GUI CUC" xfId="89"/>
    <cellStyle name="_Bang Chi tieu (2)" xfId="90"/>
    <cellStyle name="_BAO GIA NGAY 24-10-08 (co dam)" xfId="91"/>
    <cellStyle name="_BC  NAM 2007" xfId="92"/>
    <cellStyle name="_BC CV 6403 BKHĐT" xfId="93"/>
    <cellStyle name="_BC thuc hien KH 2009" xfId="94"/>
    <cellStyle name="_BC thuc hien KH 2009_15_10_2013 BC nhu cau von doi ung ODA (2014-2016) ngay 15102013 Sua" xfId="95"/>
    <cellStyle name="_BC thuc hien KH 2009_BC nhu cau von doi ung ODA nganh NN (BKH)" xfId="96"/>
    <cellStyle name="_BC thuc hien KH 2009_BC nhu cau von doi ung ODA nganh NN (BKH)_05-12  KH trung han 2016-2020 - Liem Thinh edited" xfId="97"/>
    <cellStyle name="_BC thuc hien KH 2009_BC nhu cau von doi ung ODA nganh NN (BKH)_Copy of 05-12  KH trung han 2016-2020 - Liem Thinh edited (1)" xfId="98"/>
    <cellStyle name="_BC thuc hien KH 2009_BC Tai co cau (bieu TH)" xfId="99"/>
    <cellStyle name="_BC thuc hien KH 2009_BC Tai co cau (bieu TH)_05-12  KH trung han 2016-2020 - Liem Thinh edited" xfId="100"/>
    <cellStyle name="_BC thuc hien KH 2009_BC Tai co cau (bieu TH)_Copy of 05-12  KH trung han 2016-2020 - Liem Thinh edited (1)" xfId="101"/>
    <cellStyle name="_BC thuc hien KH 2009_DK 2014-2015 final" xfId="102"/>
    <cellStyle name="_BC thuc hien KH 2009_DK 2014-2015 final_05-12  KH trung han 2016-2020 - Liem Thinh edited" xfId="103"/>
    <cellStyle name="_BC thuc hien KH 2009_DK 2014-2015 final_Copy of 05-12  KH trung han 2016-2020 - Liem Thinh edited (1)" xfId="104"/>
    <cellStyle name="_BC thuc hien KH 2009_DK 2014-2015 new" xfId="105"/>
    <cellStyle name="_BC thuc hien KH 2009_DK 2014-2015 new_05-12  KH trung han 2016-2020 - Liem Thinh edited" xfId="106"/>
    <cellStyle name="_BC thuc hien KH 2009_DK 2014-2015 new_Copy of 05-12  KH trung han 2016-2020 - Liem Thinh edited (1)" xfId="107"/>
    <cellStyle name="_BC thuc hien KH 2009_DK KH CBDT 2014 11-11-2013" xfId="108"/>
    <cellStyle name="_BC thuc hien KH 2009_DK KH CBDT 2014 11-11-2013(1)" xfId="109"/>
    <cellStyle name="_BC thuc hien KH 2009_DK KH CBDT 2014 11-11-2013(1)_05-12  KH trung han 2016-2020 - Liem Thinh edited" xfId="110"/>
    <cellStyle name="_BC thuc hien KH 2009_DK KH CBDT 2014 11-11-2013(1)_Copy of 05-12  KH trung han 2016-2020 - Liem Thinh edited (1)" xfId="111"/>
    <cellStyle name="_BC thuc hien KH 2009_DK KH CBDT 2014 11-11-2013_05-12  KH trung han 2016-2020 - Liem Thinh edited" xfId="112"/>
    <cellStyle name="_BC thuc hien KH 2009_DK KH CBDT 2014 11-11-2013_Copy of 05-12  KH trung han 2016-2020 - Liem Thinh edited (1)" xfId="113"/>
    <cellStyle name="_BC thuc hien KH 2009_KH 2011-2015" xfId="114"/>
    <cellStyle name="_BC thuc hien KH 2009_tai co cau dau tu (tong hop)1" xfId="115"/>
    <cellStyle name="_BEN TRE" xfId="116"/>
    <cellStyle name="_Bieu mau cong trinh khoi cong moi 3-4" xfId="117"/>
    <cellStyle name="_Bieu Tay Nam Bo 25-11" xfId="118"/>
    <cellStyle name="_Bieu3ODA" xfId="119"/>
    <cellStyle name="_Bieu3ODA_1" xfId="120"/>
    <cellStyle name="_Bieu4HTMT" xfId="121"/>
    <cellStyle name="_Bieu4HTMT_!1 1 bao cao giao KH ve HTCMT vung TNB   12-12-2011" xfId="122"/>
    <cellStyle name="_Bieu4HTMT_KH TPCP vung TNB (03-1-2012)" xfId="123"/>
    <cellStyle name="_Book1" xfId="124"/>
    <cellStyle name="_Book1 2" xfId="125"/>
    <cellStyle name="_Book1_!1 1 bao cao giao KH ve HTCMT vung TNB   12-12-2011" xfId="126"/>
    <cellStyle name="_Book1_1" xfId="127"/>
    <cellStyle name="_Book1_BC-QT-WB-dthao" xfId="128"/>
    <cellStyle name="_Book1_BC-QT-WB-dthao_05-12  KH trung han 2016-2020 - Liem Thinh edited" xfId="129"/>
    <cellStyle name="_Book1_BC-QT-WB-dthao_Copy of 05-12  KH trung han 2016-2020 - Liem Thinh edited (1)" xfId="130"/>
    <cellStyle name="_Book1_BC-QT-WB-dthao_KH TPCP 2016-2020 (tong hop)" xfId="131"/>
    <cellStyle name="_Book1_Bieu3ODA" xfId="132"/>
    <cellStyle name="_Book1_Bieu4HTMT" xfId="133"/>
    <cellStyle name="_Book1_Bieu4HTMT_!1 1 bao cao giao KH ve HTCMT vung TNB   12-12-2011" xfId="134"/>
    <cellStyle name="_Book1_Bieu4HTMT_KH TPCP vung TNB (03-1-2012)" xfId="135"/>
    <cellStyle name="_Book1_bo sung von KCH nam 2010 va Du an tre kho khan" xfId="136"/>
    <cellStyle name="_Book1_bo sung von KCH nam 2010 va Du an tre kho khan_!1 1 bao cao giao KH ve HTCMT vung TNB   12-12-2011" xfId="137"/>
    <cellStyle name="_Book1_bo sung von KCH nam 2010 va Du an tre kho khan_KH TPCP vung TNB (03-1-2012)" xfId="138"/>
    <cellStyle name="_Book1_cong hang rao" xfId="139"/>
    <cellStyle name="_Book1_cong hang rao_!1 1 bao cao giao KH ve HTCMT vung TNB   12-12-2011" xfId="140"/>
    <cellStyle name="_Book1_cong hang rao_KH TPCP vung TNB (03-1-2012)" xfId="141"/>
    <cellStyle name="_Book1_danh muc chuan bi dau tu 2011 ngay 07-6-2011" xfId="142"/>
    <cellStyle name="_Book1_danh muc chuan bi dau tu 2011 ngay 07-6-2011_!1 1 bao cao giao KH ve HTCMT vung TNB   12-12-2011" xfId="143"/>
    <cellStyle name="_Book1_danh muc chuan bi dau tu 2011 ngay 07-6-2011_KH TPCP vung TNB (03-1-2012)" xfId="144"/>
    <cellStyle name="_Book1_Danh muc pbo nguon von XSKT, XDCB nam 2009 chuyen qua nam 2010" xfId="145"/>
    <cellStyle name="_Book1_Danh muc pbo nguon von XSKT, XDCB nam 2009 chuyen qua nam 2010_!1 1 bao cao giao KH ve HTCMT vung TNB   12-12-2011" xfId="146"/>
    <cellStyle name="_Book1_Danh muc pbo nguon von XSKT, XDCB nam 2009 chuyen qua nam 2010_KH TPCP vung TNB (03-1-2012)" xfId="147"/>
    <cellStyle name="_Book1_dieu chinh KH 2011 ngay 26-5-2011111" xfId="148"/>
    <cellStyle name="_Book1_dieu chinh KH 2011 ngay 26-5-2011111_!1 1 bao cao giao KH ve HTCMT vung TNB   12-12-2011" xfId="149"/>
    <cellStyle name="_Book1_dieu chinh KH 2011 ngay 26-5-2011111_KH TPCP vung TNB (03-1-2012)" xfId="150"/>
    <cellStyle name="_Book1_DS KCH PHAN BO VON NSDP NAM 2010" xfId="151"/>
    <cellStyle name="_Book1_DS KCH PHAN BO VON NSDP NAM 2010_!1 1 bao cao giao KH ve HTCMT vung TNB   12-12-2011" xfId="152"/>
    <cellStyle name="_Book1_DS KCH PHAN BO VON NSDP NAM 2010_KH TPCP vung TNB (03-1-2012)" xfId="153"/>
    <cellStyle name="_Book1_giao KH 2011 ngay 10-12-2010" xfId="154"/>
    <cellStyle name="_Book1_giao KH 2011 ngay 10-12-2010_!1 1 bao cao giao KH ve HTCMT vung TNB   12-12-2011" xfId="155"/>
    <cellStyle name="_Book1_giao KH 2011 ngay 10-12-2010_KH TPCP vung TNB (03-1-2012)" xfId="156"/>
    <cellStyle name="_Book1_IN" xfId="157"/>
    <cellStyle name="_Book1_kien giang 2" xfId="161"/>
    <cellStyle name="_Book1_Kh ql62 (2010) 11-09" xfId="158"/>
    <cellStyle name="_Book1_KH TPCP vung TNB (03-1-2012)" xfId="159"/>
    <cellStyle name="_Book1_Khung 2012" xfId="160"/>
    <cellStyle name="_Book1_phu luc tong ket tinh hinh TH giai doan 03-10 (ngay 30)" xfId="162"/>
    <cellStyle name="_Book1_phu luc tong ket tinh hinh TH giai doan 03-10 (ngay 30)_!1 1 bao cao giao KH ve HTCMT vung TNB   12-12-2011" xfId="163"/>
    <cellStyle name="_Book1_phu luc tong ket tinh hinh TH giai doan 03-10 (ngay 30)_KH TPCP vung TNB (03-1-2012)" xfId="164"/>
    <cellStyle name="_C.cong+B.luong-Sanluong" xfId="165"/>
    <cellStyle name="_cong hang rao" xfId="166"/>
    <cellStyle name="_DG 2012-DT2013 - Theo sac thue -sua" xfId="167"/>
    <cellStyle name="_DG 2012-DT2013 - Theo sac thue -sua_120907 Thu tang them 4500" xfId="168"/>
    <cellStyle name="_DG 2012-DT2013 - Theo sac thue -sua_27-8Tong hop PA uoc 2012-DT 2013 -PA 420.000 ty-490.000 ty chuyen doi" xfId="169"/>
    <cellStyle name="_dien chieu sang" xfId="170"/>
    <cellStyle name="_DK KH 2009" xfId="171"/>
    <cellStyle name="_DK KH 2009_15_10_2013 BC nhu cau von doi ung ODA (2014-2016) ngay 15102013 Sua" xfId="172"/>
    <cellStyle name="_DK KH 2009_BC nhu cau von doi ung ODA nganh NN (BKH)" xfId="173"/>
    <cellStyle name="_DK KH 2009_BC nhu cau von doi ung ODA nganh NN (BKH)_05-12  KH trung han 2016-2020 - Liem Thinh edited" xfId="174"/>
    <cellStyle name="_DK KH 2009_BC nhu cau von doi ung ODA nganh NN (BKH)_Copy of 05-12  KH trung han 2016-2020 - Liem Thinh edited (1)" xfId="175"/>
    <cellStyle name="_DK KH 2009_BC Tai co cau (bieu TH)" xfId="176"/>
    <cellStyle name="_DK KH 2009_BC Tai co cau (bieu TH)_05-12  KH trung han 2016-2020 - Liem Thinh edited" xfId="177"/>
    <cellStyle name="_DK KH 2009_BC Tai co cau (bieu TH)_Copy of 05-12  KH trung han 2016-2020 - Liem Thinh edited (1)" xfId="178"/>
    <cellStyle name="_DK KH 2009_DK 2014-2015 final" xfId="179"/>
    <cellStyle name="_DK KH 2009_DK 2014-2015 final_05-12  KH trung han 2016-2020 - Liem Thinh edited" xfId="180"/>
    <cellStyle name="_DK KH 2009_DK 2014-2015 final_Copy of 05-12  KH trung han 2016-2020 - Liem Thinh edited (1)" xfId="181"/>
    <cellStyle name="_DK KH 2009_DK 2014-2015 new" xfId="182"/>
    <cellStyle name="_DK KH 2009_DK 2014-2015 new_05-12  KH trung han 2016-2020 - Liem Thinh edited" xfId="183"/>
    <cellStyle name="_DK KH 2009_DK 2014-2015 new_Copy of 05-12  KH trung han 2016-2020 - Liem Thinh edited (1)" xfId="184"/>
    <cellStyle name="_DK KH 2009_DK KH CBDT 2014 11-11-2013" xfId="185"/>
    <cellStyle name="_DK KH 2009_DK KH CBDT 2014 11-11-2013(1)" xfId="186"/>
    <cellStyle name="_DK KH 2009_DK KH CBDT 2014 11-11-2013(1)_05-12  KH trung han 2016-2020 - Liem Thinh edited" xfId="187"/>
    <cellStyle name="_DK KH 2009_DK KH CBDT 2014 11-11-2013(1)_Copy of 05-12  KH trung han 2016-2020 - Liem Thinh edited (1)" xfId="188"/>
    <cellStyle name="_DK KH 2009_DK KH CBDT 2014 11-11-2013_05-12  KH trung han 2016-2020 - Liem Thinh edited" xfId="189"/>
    <cellStyle name="_DK KH 2009_DK KH CBDT 2014 11-11-2013_Copy of 05-12  KH trung han 2016-2020 - Liem Thinh edited (1)" xfId="190"/>
    <cellStyle name="_DK KH 2009_KH 2011-2015" xfId="191"/>
    <cellStyle name="_DK KH 2009_tai co cau dau tu (tong hop)1" xfId="192"/>
    <cellStyle name="_DK KH 2010" xfId="193"/>
    <cellStyle name="_DK KH 2010 (BKH)" xfId="194"/>
    <cellStyle name="_DK KH 2010_15_10_2013 BC nhu cau von doi ung ODA (2014-2016) ngay 15102013 Sua" xfId="195"/>
    <cellStyle name="_DK KH 2010_BC nhu cau von doi ung ODA nganh NN (BKH)" xfId="196"/>
    <cellStyle name="_DK KH 2010_BC nhu cau von doi ung ODA nganh NN (BKH)_05-12  KH trung han 2016-2020 - Liem Thinh edited" xfId="197"/>
    <cellStyle name="_DK KH 2010_BC nhu cau von doi ung ODA nganh NN (BKH)_Copy of 05-12  KH trung han 2016-2020 - Liem Thinh edited (1)" xfId="198"/>
    <cellStyle name="_DK KH 2010_BC Tai co cau (bieu TH)" xfId="199"/>
    <cellStyle name="_DK KH 2010_BC Tai co cau (bieu TH)_05-12  KH trung han 2016-2020 - Liem Thinh edited" xfId="200"/>
    <cellStyle name="_DK KH 2010_BC Tai co cau (bieu TH)_Copy of 05-12  KH trung han 2016-2020 - Liem Thinh edited (1)" xfId="201"/>
    <cellStyle name="_DK KH 2010_DK 2014-2015 final" xfId="202"/>
    <cellStyle name="_DK KH 2010_DK 2014-2015 final_05-12  KH trung han 2016-2020 - Liem Thinh edited" xfId="203"/>
    <cellStyle name="_DK KH 2010_DK 2014-2015 final_Copy of 05-12  KH trung han 2016-2020 - Liem Thinh edited (1)" xfId="204"/>
    <cellStyle name="_DK KH 2010_DK 2014-2015 new" xfId="205"/>
    <cellStyle name="_DK KH 2010_DK 2014-2015 new_05-12  KH trung han 2016-2020 - Liem Thinh edited" xfId="206"/>
    <cellStyle name="_DK KH 2010_DK 2014-2015 new_Copy of 05-12  KH trung han 2016-2020 - Liem Thinh edited (1)" xfId="207"/>
    <cellStyle name="_DK KH 2010_DK KH CBDT 2014 11-11-2013" xfId="208"/>
    <cellStyle name="_DK KH 2010_DK KH CBDT 2014 11-11-2013(1)" xfId="209"/>
    <cellStyle name="_DK KH 2010_DK KH CBDT 2014 11-11-2013(1)_05-12  KH trung han 2016-2020 - Liem Thinh edited" xfId="210"/>
    <cellStyle name="_DK KH 2010_DK KH CBDT 2014 11-11-2013(1)_Copy of 05-12  KH trung han 2016-2020 - Liem Thinh edited (1)" xfId="211"/>
    <cellStyle name="_DK KH 2010_DK KH CBDT 2014 11-11-2013_05-12  KH trung han 2016-2020 - Liem Thinh edited" xfId="212"/>
    <cellStyle name="_DK KH 2010_DK KH CBDT 2014 11-11-2013_Copy of 05-12  KH trung han 2016-2020 - Liem Thinh edited (1)" xfId="213"/>
    <cellStyle name="_DK KH 2010_KH 2011-2015" xfId="214"/>
    <cellStyle name="_DK KH 2010_tai co cau dau tu (tong hop)1" xfId="215"/>
    <cellStyle name="_DK TPCP 2010" xfId="216"/>
    <cellStyle name="_DO-D1500-KHONG CO TRONG DT" xfId="217"/>
    <cellStyle name="_Dong Thap" xfId="218"/>
    <cellStyle name="_Duyet TK thay đôi" xfId="219"/>
    <cellStyle name="_Duyet TK thay đôi_!1 1 bao cao giao KH ve HTCMT vung TNB   12-12-2011" xfId="220"/>
    <cellStyle name="_Duyet TK thay đôi_Bieu4HTMT" xfId="221"/>
    <cellStyle name="_Duyet TK thay đôi_Bieu4HTMT_!1 1 bao cao giao KH ve HTCMT vung TNB   12-12-2011" xfId="222"/>
    <cellStyle name="_Duyet TK thay đôi_Bieu4HTMT_KH TPCP vung TNB (03-1-2012)" xfId="223"/>
    <cellStyle name="_Duyet TK thay đôi_KH TPCP vung TNB (03-1-2012)" xfId="224"/>
    <cellStyle name="_GOITHAUSO2" xfId="225"/>
    <cellStyle name="_GOITHAUSO3" xfId="226"/>
    <cellStyle name="_GOITHAUSO4" xfId="227"/>
    <cellStyle name="_GTGT 2003" xfId="228"/>
    <cellStyle name="_Gui VU KH 5-5-09" xfId="229"/>
    <cellStyle name="_Gui VU KH 5-5-09_05-12  KH trung han 2016-2020 - Liem Thinh edited" xfId="230"/>
    <cellStyle name="_Gui VU KH 5-5-09_Copy of 05-12  KH trung han 2016-2020 - Liem Thinh edited (1)" xfId="231"/>
    <cellStyle name="_Gui VU KH 5-5-09_KH TPCP 2016-2020 (tong hop)" xfId="232"/>
    <cellStyle name="_HaHoa_TDT_DienCSang" xfId="233"/>
    <cellStyle name="_HaHoa19-5-07" xfId="234"/>
    <cellStyle name="_IN" xfId="235"/>
    <cellStyle name="_IN_!1 1 bao cao giao KH ve HTCMT vung TNB   12-12-2011" xfId="236"/>
    <cellStyle name="_IN_KH TPCP vung TNB (03-1-2012)" xfId="237"/>
    <cellStyle name="_KE KHAI THUE GTGT 2004" xfId="238"/>
    <cellStyle name="_KE KHAI THUE GTGT 2004_BCTC2004" xfId="239"/>
    <cellStyle name="_x0001__kien giang 2" xfId="269"/>
    <cellStyle name="_KT (2)" xfId="270"/>
    <cellStyle name="_KT (2) 2" xfId="271"/>
    <cellStyle name="_KT (2)_05-12  KH trung han 2016-2020 - Liem Thinh edited" xfId="272"/>
    <cellStyle name="_KT (2)_1" xfId="273"/>
    <cellStyle name="_KT (2)_1 2" xfId="274"/>
    <cellStyle name="_KT (2)_1_05-12  KH trung han 2016-2020 - Liem Thinh edited" xfId="275"/>
    <cellStyle name="_KT (2)_1_Copy of 05-12  KH trung han 2016-2020 - Liem Thinh edited (1)" xfId="276"/>
    <cellStyle name="_KT (2)_1_KH TPCP 2016-2020 (tong hop)" xfId="277"/>
    <cellStyle name="_KT (2)_1_Lora-tungchau" xfId="278"/>
    <cellStyle name="_KT (2)_1_Lora-tungchau 2" xfId="279"/>
    <cellStyle name="_KT (2)_1_Lora-tungchau_05-12  KH trung han 2016-2020 - Liem Thinh edited" xfId="280"/>
    <cellStyle name="_KT (2)_1_Lora-tungchau_Copy of 05-12  KH trung han 2016-2020 - Liem Thinh edited (1)" xfId="281"/>
    <cellStyle name="_KT (2)_1_Lora-tungchau_KH TPCP 2016-2020 (tong hop)" xfId="282"/>
    <cellStyle name="_KT (2)_1_Qt-HT3PQ1(CauKho)" xfId="283"/>
    <cellStyle name="_KT (2)_2" xfId="284"/>
    <cellStyle name="_KT (2)_2_TG-TH" xfId="285"/>
    <cellStyle name="_KT (2)_2_TG-TH 2" xfId="286"/>
    <cellStyle name="_KT (2)_2_TG-TH 3" xfId="287"/>
    <cellStyle name="_KT (2)_2_TG-TH_05-12  KH trung han 2016-2020 - Liem Thinh edited" xfId="288"/>
    <cellStyle name="_KT (2)_2_TG-TH_ApGiaVatTu_cayxanh_latgach" xfId="289"/>
    <cellStyle name="_KT (2)_2_TG-TH_BANG TONG HOP TINH HINH THANH QUYET TOAN (MOI I)" xfId="290"/>
    <cellStyle name="_KT (2)_2_TG-TH_BAO CAO KLCT PT2000" xfId="291"/>
    <cellStyle name="_KT (2)_2_TG-TH_BAO CAO PT2000" xfId="292"/>
    <cellStyle name="_KT (2)_2_TG-TH_BAO CAO PT2000_Book1" xfId="293"/>
    <cellStyle name="_KT (2)_2_TG-TH_Bao cao XDCB 2001 - T11 KH dieu chinh 20-11-THAI" xfId="294"/>
    <cellStyle name="_KT (2)_2_TG-TH_BAO GIA NGAY 24-10-08 (co dam)" xfId="295"/>
    <cellStyle name="_KT (2)_2_TG-TH_BC  NAM 2007" xfId="296"/>
    <cellStyle name="_KT (2)_2_TG-TH_BC CV 6403 BKHĐT" xfId="297"/>
    <cellStyle name="_KT (2)_2_TG-TH_BC NQ11-CP - chinh sua lai" xfId="298"/>
    <cellStyle name="_KT (2)_2_TG-TH_BC NQ11-CP-Quynh sau bieu so3" xfId="299"/>
    <cellStyle name="_KT (2)_2_TG-TH_BC_NQ11-CP_-_Thao_sua_lai" xfId="300"/>
    <cellStyle name="_KT (2)_2_TG-TH_Bieu mau cong trinh khoi cong moi 3-4" xfId="301"/>
    <cellStyle name="_KT (2)_2_TG-TH_Bieu3ODA" xfId="302"/>
    <cellStyle name="_KT (2)_2_TG-TH_Bieu3ODA_1" xfId="303"/>
    <cellStyle name="_KT (2)_2_TG-TH_Bieu4HTMT" xfId="304"/>
    <cellStyle name="_KT (2)_2_TG-TH_bo sung von KCH nam 2010 va Du an tre kho khan" xfId="305"/>
    <cellStyle name="_KT (2)_2_TG-TH_Book1" xfId="306"/>
    <cellStyle name="_KT (2)_2_TG-TH_Book1 2" xfId="307"/>
    <cellStyle name="_KT (2)_2_TG-TH_Book1_1" xfId="308"/>
    <cellStyle name="_KT (2)_2_TG-TH_Book1_1 2" xfId="309"/>
    <cellStyle name="_KT (2)_2_TG-TH_Book1_1_BC CV 6403 BKHĐT" xfId="310"/>
    <cellStyle name="_KT (2)_2_TG-TH_Book1_1_Bieu mau cong trinh khoi cong moi 3-4" xfId="311"/>
    <cellStyle name="_KT (2)_2_TG-TH_Book1_1_Bieu3ODA" xfId="312"/>
    <cellStyle name="_KT (2)_2_TG-TH_Book1_1_Bieu4HTMT" xfId="313"/>
    <cellStyle name="_KT (2)_2_TG-TH_Book1_1_Book1" xfId="314"/>
    <cellStyle name="_KT (2)_2_TG-TH_Book1_1_Luy ke von ung nam 2011 -Thoa gui ngay 12-8-2012" xfId="315"/>
    <cellStyle name="_KT (2)_2_TG-TH_Book1_2" xfId="316"/>
    <cellStyle name="_KT (2)_2_TG-TH_Book1_2 2" xfId="317"/>
    <cellStyle name="_KT (2)_2_TG-TH_Book1_2_BC CV 6403 BKHĐT" xfId="318"/>
    <cellStyle name="_KT (2)_2_TG-TH_Book1_2_Bieu3ODA" xfId="319"/>
    <cellStyle name="_KT (2)_2_TG-TH_Book1_2_Luy ke von ung nam 2011 -Thoa gui ngay 12-8-2012" xfId="320"/>
    <cellStyle name="_KT (2)_2_TG-TH_Book1_3" xfId="321"/>
    <cellStyle name="_KT (2)_2_TG-TH_Book1_3 2" xfId="322"/>
    <cellStyle name="_KT (2)_2_TG-TH_Book1_BC CV 6403 BKHĐT" xfId="323"/>
    <cellStyle name="_KT (2)_2_TG-TH_Book1_Bieu mau cong trinh khoi cong moi 3-4" xfId="324"/>
    <cellStyle name="_KT (2)_2_TG-TH_Book1_Bieu3ODA" xfId="325"/>
    <cellStyle name="_KT (2)_2_TG-TH_Book1_Bieu4HTMT" xfId="326"/>
    <cellStyle name="_KT (2)_2_TG-TH_Book1_bo sung von KCH nam 2010 va Du an tre kho khan" xfId="327"/>
    <cellStyle name="_KT (2)_2_TG-TH_Book1_Book1" xfId="328"/>
    <cellStyle name="_KT (2)_2_TG-TH_Book1_danh muc chuan bi dau tu 2011 ngay 07-6-2011" xfId="329"/>
    <cellStyle name="_KT (2)_2_TG-TH_Book1_Danh muc pbo nguon von XSKT, XDCB nam 2009 chuyen qua nam 2010" xfId="330"/>
    <cellStyle name="_KT (2)_2_TG-TH_Book1_dieu chinh KH 2011 ngay 26-5-2011111" xfId="331"/>
    <cellStyle name="_KT (2)_2_TG-TH_Book1_DS KCH PHAN BO VON NSDP NAM 2010" xfId="332"/>
    <cellStyle name="_KT (2)_2_TG-TH_Book1_giao KH 2011 ngay 10-12-2010" xfId="333"/>
    <cellStyle name="_KT (2)_2_TG-TH_Book1_Luy ke von ung nam 2011 -Thoa gui ngay 12-8-2012" xfId="334"/>
    <cellStyle name="_KT (2)_2_TG-TH_CAU Khanh Nam(Thi Cong)" xfId="335"/>
    <cellStyle name="_KT (2)_2_TG-TH_CoCauPhi (version 1)" xfId="337"/>
    <cellStyle name="_KT (2)_2_TG-TH_Copy of 05-12  KH trung han 2016-2020 - Liem Thinh edited (1)" xfId="338"/>
    <cellStyle name="_KT (2)_2_TG-TH_ChiHuong_ApGia" xfId="336"/>
    <cellStyle name="_KT (2)_2_TG-TH_danh muc chuan bi dau tu 2011 ngay 07-6-2011" xfId="339"/>
    <cellStyle name="_KT (2)_2_TG-TH_Danh muc pbo nguon von XSKT, XDCB nam 2009 chuyen qua nam 2010" xfId="340"/>
    <cellStyle name="_KT (2)_2_TG-TH_DAU NOI PL-CL TAI PHU LAMHC" xfId="341"/>
    <cellStyle name="_KT (2)_2_TG-TH_dieu chinh KH 2011 ngay 26-5-2011111" xfId="342"/>
    <cellStyle name="_KT (2)_2_TG-TH_DS KCH PHAN BO VON NSDP NAM 2010" xfId="343"/>
    <cellStyle name="_KT (2)_2_TG-TH_DTCDT MR.2N110.HOCMON.TDTOAN.CCUNG" xfId="344"/>
    <cellStyle name="_KT (2)_2_TG-TH_DU TRU VAT TU" xfId="345"/>
    <cellStyle name="_KT (2)_2_TG-TH_GTGT 2003" xfId="347"/>
    <cellStyle name="_KT (2)_2_TG-TH_giao KH 2011 ngay 10-12-2010" xfId="346"/>
    <cellStyle name="_KT (2)_2_TG-TH_KE KHAI THUE GTGT 2004" xfId="348"/>
    <cellStyle name="_KT (2)_2_TG-TH_KE KHAI THUE GTGT 2004_BCTC2004" xfId="349"/>
    <cellStyle name="_KT (2)_2_TG-TH_kien giang 2" xfId="352"/>
    <cellStyle name="_KT (2)_2_TG-TH_KH TPCP 2016-2020 (tong hop)" xfId="350"/>
    <cellStyle name="_KT (2)_2_TG-TH_KH TPCP vung TNB (03-1-2012)" xfId="351"/>
    <cellStyle name="_KT (2)_2_TG-TH_Lora-tungchau" xfId="353"/>
    <cellStyle name="_KT (2)_2_TG-TH_Luy ke von ung nam 2011 -Thoa gui ngay 12-8-2012" xfId="354"/>
    <cellStyle name="_KT (2)_2_TG-TH_N-X-T-04" xfId="356"/>
    <cellStyle name="_KT (2)_2_TG-TH_NhanCong" xfId="355"/>
    <cellStyle name="_KT (2)_2_TG-TH_PGIA-phieu tham tra Kho bac" xfId="357"/>
    <cellStyle name="_KT (2)_2_TG-TH_PT02-02" xfId="359"/>
    <cellStyle name="_KT (2)_2_TG-TH_PT02-02_Book1" xfId="360"/>
    <cellStyle name="_KT (2)_2_TG-TH_PT02-03" xfId="361"/>
    <cellStyle name="_KT (2)_2_TG-TH_PT02-03_Book1" xfId="362"/>
    <cellStyle name="_KT (2)_2_TG-TH_phu luc tong ket tinh hinh TH giai doan 03-10 (ngay 30)" xfId="358"/>
    <cellStyle name="_KT (2)_2_TG-TH_Qt-HT3PQ1(CauKho)" xfId="363"/>
    <cellStyle name="_KT (2)_2_TG-TH_Sheet1" xfId="364"/>
    <cellStyle name="_KT (2)_2_TG-TH_TK152-04" xfId="365"/>
    <cellStyle name="_KT (2)_2_TG-TH_ÿÿÿÿÿ" xfId="366"/>
    <cellStyle name="_KT (2)_2_TG-TH_ÿÿÿÿÿ_Bieu mau cong trinh khoi cong moi 3-4" xfId="367"/>
    <cellStyle name="_KT (2)_2_TG-TH_ÿÿÿÿÿ_Bieu3ODA" xfId="368"/>
    <cellStyle name="_KT (2)_2_TG-TH_ÿÿÿÿÿ_Bieu4HTMT" xfId="369"/>
    <cellStyle name="_KT (2)_2_TG-TH_ÿÿÿÿÿ_kien giang 2" xfId="371"/>
    <cellStyle name="_KT (2)_2_TG-TH_ÿÿÿÿÿ_KH TPCP vung TNB (03-1-2012)" xfId="370"/>
    <cellStyle name="_KT (2)_3" xfId="372"/>
    <cellStyle name="_KT (2)_3_TG-TH" xfId="373"/>
    <cellStyle name="_KT (2)_3_TG-TH 2" xfId="374"/>
    <cellStyle name="_KT (2)_3_TG-TH_05-12  KH trung han 2016-2020 - Liem Thinh edited" xfId="375"/>
    <cellStyle name="_KT (2)_3_TG-TH_BC  NAM 2007" xfId="376"/>
    <cellStyle name="_KT (2)_3_TG-TH_Bieu mau cong trinh khoi cong moi 3-4" xfId="377"/>
    <cellStyle name="_KT (2)_3_TG-TH_Bieu3ODA" xfId="378"/>
    <cellStyle name="_KT (2)_3_TG-TH_Bieu3ODA_1" xfId="379"/>
    <cellStyle name="_KT (2)_3_TG-TH_Bieu4HTMT" xfId="380"/>
    <cellStyle name="_KT (2)_3_TG-TH_bo sung von KCH nam 2010 va Du an tre kho khan" xfId="381"/>
    <cellStyle name="_KT (2)_3_TG-TH_Book1" xfId="382"/>
    <cellStyle name="_KT (2)_3_TG-TH_Book1 2" xfId="383"/>
    <cellStyle name="_KT (2)_3_TG-TH_Book1_BC-QT-WB-dthao" xfId="384"/>
    <cellStyle name="_KT (2)_3_TG-TH_Book1_BC-QT-WB-dthao_05-12  KH trung han 2016-2020 - Liem Thinh edited" xfId="385"/>
    <cellStyle name="_KT (2)_3_TG-TH_Book1_BC-QT-WB-dthao_Copy of 05-12  KH trung han 2016-2020 - Liem Thinh edited (1)" xfId="386"/>
    <cellStyle name="_KT (2)_3_TG-TH_Book1_BC-QT-WB-dthao_KH TPCP 2016-2020 (tong hop)" xfId="387"/>
    <cellStyle name="_KT (2)_3_TG-TH_Book1_kien giang 2" xfId="389"/>
    <cellStyle name="_KT (2)_3_TG-TH_Book1_KH TPCP vung TNB (03-1-2012)" xfId="388"/>
    <cellStyle name="_KT (2)_3_TG-TH_Copy of 05-12  KH trung han 2016-2020 - Liem Thinh edited (1)" xfId="390"/>
    <cellStyle name="_KT (2)_3_TG-TH_danh muc chuan bi dau tu 2011 ngay 07-6-2011" xfId="391"/>
    <cellStyle name="_KT (2)_3_TG-TH_Danh muc pbo nguon von XSKT, XDCB nam 2009 chuyen qua nam 2010" xfId="392"/>
    <cellStyle name="_KT (2)_3_TG-TH_dieu chinh KH 2011 ngay 26-5-2011111" xfId="393"/>
    <cellStyle name="_KT (2)_3_TG-TH_DS KCH PHAN BO VON NSDP NAM 2010" xfId="394"/>
    <cellStyle name="_KT (2)_3_TG-TH_GTGT 2003" xfId="396"/>
    <cellStyle name="_KT (2)_3_TG-TH_giao KH 2011 ngay 10-12-2010" xfId="395"/>
    <cellStyle name="_KT (2)_3_TG-TH_KE KHAI THUE GTGT 2004" xfId="397"/>
    <cellStyle name="_KT (2)_3_TG-TH_KE KHAI THUE GTGT 2004_BCTC2004" xfId="398"/>
    <cellStyle name="_KT (2)_3_TG-TH_kien giang 2" xfId="401"/>
    <cellStyle name="_KT (2)_3_TG-TH_KH TPCP 2016-2020 (tong hop)" xfId="399"/>
    <cellStyle name="_KT (2)_3_TG-TH_KH TPCP vung TNB (03-1-2012)" xfId="400"/>
    <cellStyle name="_KT (2)_3_TG-TH_Lora-tungchau" xfId="402"/>
    <cellStyle name="_KT (2)_3_TG-TH_Lora-tungchau 2" xfId="403"/>
    <cellStyle name="_KT (2)_3_TG-TH_Lora-tungchau_05-12  KH trung han 2016-2020 - Liem Thinh edited" xfId="404"/>
    <cellStyle name="_KT (2)_3_TG-TH_Lora-tungchau_Copy of 05-12  KH trung han 2016-2020 - Liem Thinh edited (1)" xfId="405"/>
    <cellStyle name="_KT (2)_3_TG-TH_Lora-tungchau_KH TPCP 2016-2020 (tong hop)" xfId="406"/>
    <cellStyle name="_KT (2)_3_TG-TH_N-X-T-04" xfId="407"/>
    <cellStyle name="_KT (2)_3_TG-TH_PERSONAL" xfId="408"/>
    <cellStyle name="_KT (2)_3_TG-TH_PERSONAL_BC CV 6403 BKHĐT" xfId="409"/>
    <cellStyle name="_KT (2)_3_TG-TH_PERSONAL_Bieu mau cong trinh khoi cong moi 3-4" xfId="410"/>
    <cellStyle name="_KT (2)_3_TG-TH_PERSONAL_Bieu3ODA" xfId="411"/>
    <cellStyle name="_KT (2)_3_TG-TH_PERSONAL_Bieu4HTMT" xfId="412"/>
    <cellStyle name="_KT (2)_3_TG-TH_PERSONAL_Book1" xfId="413"/>
    <cellStyle name="_KT (2)_3_TG-TH_PERSONAL_Book1 2" xfId="414"/>
    <cellStyle name="_KT (2)_3_TG-TH_PERSONAL_HTQ.8 GD1" xfId="415"/>
    <cellStyle name="_KT (2)_3_TG-TH_PERSONAL_HTQ.8 GD1_05-12  KH trung han 2016-2020 - Liem Thinh edited" xfId="416"/>
    <cellStyle name="_KT (2)_3_TG-TH_PERSONAL_HTQ.8 GD1_Copy of 05-12  KH trung han 2016-2020 - Liem Thinh edited (1)" xfId="417"/>
    <cellStyle name="_KT (2)_3_TG-TH_PERSONAL_HTQ.8 GD1_KH TPCP 2016-2020 (tong hop)" xfId="418"/>
    <cellStyle name="_KT (2)_3_TG-TH_PERSONAL_Luy ke von ung nam 2011 -Thoa gui ngay 12-8-2012" xfId="419"/>
    <cellStyle name="_KT (2)_3_TG-TH_PERSONAL_Tong hop KHCB 2001" xfId="420"/>
    <cellStyle name="_KT (2)_3_TG-TH_Qt-HT3PQ1(CauKho)" xfId="421"/>
    <cellStyle name="_KT (2)_3_TG-TH_TK152-04" xfId="422"/>
    <cellStyle name="_KT (2)_3_TG-TH_ÿÿÿÿÿ" xfId="423"/>
    <cellStyle name="_KT (2)_3_TG-TH_ÿÿÿÿÿ_kien giang 2" xfId="425"/>
    <cellStyle name="_KT (2)_3_TG-TH_ÿÿÿÿÿ_KH TPCP vung TNB (03-1-2012)" xfId="424"/>
    <cellStyle name="_KT (2)_4" xfId="426"/>
    <cellStyle name="_KT (2)_4 2" xfId="427"/>
    <cellStyle name="_KT (2)_4 3" xfId="428"/>
    <cellStyle name="_KT (2)_4_05-12  KH trung han 2016-2020 - Liem Thinh edited" xfId="429"/>
    <cellStyle name="_KT (2)_4_ApGiaVatTu_cayxanh_latgach" xfId="430"/>
    <cellStyle name="_KT (2)_4_BANG TONG HOP TINH HINH THANH QUYET TOAN (MOI I)" xfId="431"/>
    <cellStyle name="_KT (2)_4_BAO CAO KLCT PT2000" xfId="432"/>
    <cellStyle name="_KT (2)_4_BAO CAO PT2000" xfId="433"/>
    <cellStyle name="_KT (2)_4_BAO CAO PT2000_Book1" xfId="434"/>
    <cellStyle name="_KT (2)_4_Bao cao XDCB 2001 - T11 KH dieu chinh 20-11-THAI" xfId="435"/>
    <cellStyle name="_KT (2)_4_BAO GIA NGAY 24-10-08 (co dam)" xfId="436"/>
    <cellStyle name="_KT (2)_4_BC  NAM 2007" xfId="437"/>
    <cellStyle name="_KT (2)_4_BC CV 6403 BKHĐT" xfId="438"/>
    <cellStyle name="_KT (2)_4_BC NQ11-CP - chinh sua lai" xfId="439"/>
    <cellStyle name="_KT (2)_4_BC NQ11-CP-Quynh sau bieu so3" xfId="440"/>
    <cellStyle name="_KT (2)_4_BC_NQ11-CP_-_Thao_sua_lai" xfId="441"/>
    <cellStyle name="_KT (2)_4_Bieu mau cong trinh khoi cong moi 3-4" xfId="442"/>
    <cellStyle name="_KT (2)_4_Bieu3ODA" xfId="443"/>
    <cellStyle name="_KT (2)_4_Bieu3ODA_1" xfId="444"/>
    <cellStyle name="_KT (2)_4_Bieu4HTMT" xfId="445"/>
    <cellStyle name="_KT (2)_4_bo sung von KCH nam 2010 va Du an tre kho khan" xfId="446"/>
    <cellStyle name="_KT (2)_4_Book1" xfId="447"/>
    <cellStyle name="_KT (2)_4_Book1 2" xfId="448"/>
    <cellStyle name="_KT (2)_4_Book1_1" xfId="449"/>
    <cellStyle name="_KT (2)_4_Book1_1 2" xfId="450"/>
    <cellStyle name="_KT (2)_4_Book1_1_BC CV 6403 BKHĐT" xfId="451"/>
    <cellStyle name="_KT (2)_4_Book1_1_Bieu mau cong trinh khoi cong moi 3-4" xfId="452"/>
    <cellStyle name="_KT (2)_4_Book1_1_Bieu3ODA" xfId="453"/>
    <cellStyle name="_KT (2)_4_Book1_1_Bieu4HTMT" xfId="454"/>
    <cellStyle name="_KT (2)_4_Book1_1_Book1" xfId="455"/>
    <cellStyle name="_KT (2)_4_Book1_1_Luy ke von ung nam 2011 -Thoa gui ngay 12-8-2012" xfId="456"/>
    <cellStyle name="_KT (2)_4_Book1_2" xfId="457"/>
    <cellStyle name="_KT (2)_4_Book1_2 2" xfId="458"/>
    <cellStyle name="_KT (2)_4_Book1_2_BC CV 6403 BKHĐT" xfId="459"/>
    <cellStyle name="_KT (2)_4_Book1_2_Bieu3ODA" xfId="460"/>
    <cellStyle name="_KT (2)_4_Book1_2_Luy ke von ung nam 2011 -Thoa gui ngay 12-8-2012" xfId="461"/>
    <cellStyle name="_KT (2)_4_Book1_3" xfId="462"/>
    <cellStyle name="_KT (2)_4_Book1_3 2" xfId="463"/>
    <cellStyle name="_KT (2)_4_Book1_BC CV 6403 BKHĐT" xfId="464"/>
    <cellStyle name="_KT (2)_4_Book1_Bieu mau cong trinh khoi cong moi 3-4" xfId="465"/>
    <cellStyle name="_KT (2)_4_Book1_Bieu3ODA" xfId="466"/>
    <cellStyle name="_KT (2)_4_Book1_Bieu4HTMT" xfId="467"/>
    <cellStyle name="_KT (2)_4_Book1_bo sung von KCH nam 2010 va Du an tre kho khan" xfId="468"/>
    <cellStyle name="_KT (2)_4_Book1_Book1" xfId="469"/>
    <cellStyle name="_KT (2)_4_Book1_danh muc chuan bi dau tu 2011 ngay 07-6-2011" xfId="470"/>
    <cellStyle name="_KT (2)_4_Book1_Danh muc pbo nguon von XSKT, XDCB nam 2009 chuyen qua nam 2010" xfId="471"/>
    <cellStyle name="_KT (2)_4_Book1_dieu chinh KH 2011 ngay 26-5-2011111" xfId="472"/>
    <cellStyle name="_KT (2)_4_Book1_DS KCH PHAN BO VON NSDP NAM 2010" xfId="473"/>
    <cellStyle name="_KT (2)_4_Book1_giao KH 2011 ngay 10-12-2010" xfId="474"/>
    <cellStyle name="_KT (2)_4_Book1_Luy ke von ung nam 2011 -Thoa gui ngay 12-8-2012" xfId="475"/>
    <cellStyle name="_KT (2)_4_CAU Khanh Nam(Thi Cong)" xfId="476"/>
    <cellStyle name="_KT (2)_4_CoCauPhi (version 1)" xfId="478"/>
    <cellStyle name="_KT (2)_4_Copy of 05-12  KH trung han 2016-2020 - Liem Thinh edited (1)" xfId="479"/>
    <cellStyle name="_KT (2)_4_ChiHuong_ApGia" xfId="477"/>
    <cellStyle name="_KT (2)_4_danh muc chuan bi dau tu 2011 ngay 07-6-2011" xfId="480"/>
    <cellStyle name="_KT (2)_4_Danh muc pbo nguon von XSKT, XDCB nam 2009 chuyen qua nam 2010" xfId="481"/>
    <cellStyle name="_KT (2)_4_DAU NOI PL-CL TAI PHU LAMHC" xfId="482"/>
    <cellStyle name="_KT (2)_4_dieu chinh KH 2011 ngay 26-5-2011111" xfId="483"/>
    <cellStyle name="_KT (2)_4_DS KCH PHAN BO VON NSDP NAM 2010" xfId="484"/>
    <cellStyle name="_KT (2)_4_DTCDT MR.2N110.HOCMON.TDTOAN.CCUNG" xfId="485"/>
    <cellStyle name="_KT (2)_4_DU TRU VAT TU" xfId="486"/>
    <cellStyle name="_KT (2)_4_GTGT 2003" xfId="488"/>
    <cellStyle name="_KT (2)_4_giao KH 2011 ngay 10-12-2010" xfId="487"/>
    <cellStyle name="_KT (2)_4_KE KHAI THUE GTGT 2004" xfId="489"/>
    <cellStyle name="_KT (2)_4_KE KHAI THUE GTGT 2004_BCTC2004" xfId="490"/>
    <cellStyle name="_KT (2)_4_kien giang 2" xfId="493"/>
    <cellStyle name="_KT (2)_4_KH TPCP 2016-2020 (tong hop)" xfId="491"/>
    <cellStyle name="_KT (2)_4_KH TPCP vung TNB (03-1-2012)" xfId="492"/>
    <cellStyle name="_KT (2)_4_Lora-tungchau" xfId="494"/>
    <cellStyle name="_KT (2)_4_Luy ke von ung nam 2011 -Thoa gui ngay 12-8-2012" xfId="495"/>
    <cellStyle name="_KT (2)_4_N-X-T-04" xfId="497"/>
    <cellStyle name="_KT (2)_4_NhanCong" xfId="496"/>
    <cellStyle name="_KT (2)_4_PGIA-phieu tham tra Kho bac" xfId="498"/>
    <cellStyle name="_KT (2)_4_PT02-02" xfId="500"/>
    <cellStyle name="_KT (2)_4_PT02-02_Book1" xfId="501"/>
    <cellStyle name="_KT (2)_4_PT02-03" xfId="502"/>
    <cellStyle name="_KT (2)_4_PT02-03_Book1" xfId="503"/>
    <cellStyle name="_KT (2)_4_phu luc tong ket tinh hinh TH giai doan 03-10 (ngay 30)" xfId="499"/>
    <cellStyle name="_KT (2)_4_Qt-HT3PQ1(CauKho)" xfId="504"/>
    <cellStyle name="_KT (2)_4_Sheet1" xfId="505"/>
    <cellStyle name="_KT (2)_4_TG-TH" xfId="506"/>
    <cellStyle name="_KT (2)_4_TK152-04" xfId="507"/>
    <cellStyle name="_KT (2)_4_ÿÿÿÿÿ" xfId="508"/>
    <cellStyle name="_KT (2)_4_ÿÿÿÿÿ_Bieu mau cong trinh khoi cong moi 3-4" xfId="509"/>
    <cellStyle name="_KT (2)_4_ÿÿÿÿÿ_Bieu3ODA" xfId="510"/>
    <cellStyle name="_KT (2)_4_ÿÿÿÿÿ_Bieu4HTMT" xfId="511"/>
    <cellStyle name="_KT (2)_4_ÿÿÿÿÿ_kien giang 2" xfId="513"/>
    <cellStyle name="_KT (2)_4_ÿÿÿÿÿ_KH TPCP vung TNB (03-1-2012)" xfId="512"/>
    <cellStyle name="_KT (2)_5" xfId="514"/>
    <cellStyle name="_KT (2)_5 2" xfId="515"/>
    <cellStyle name="_KT (2)_5_05-12  KH trung han 2016-2020 - Liem Thinh edited" xfId="516"/>
    <cellStyle name="_KT (2)_5_ApGiaVatTu_cayxanh_latgach" xfId="517"/>
    <cellStyle name="_KT (2)_5_BANG TONG HOP TINH HINH THANH QUYET TOAN (MOI I)" xfId="518"/>
    <cellStyle name="_KT (2)_5_BAO CAO KLCT PT2000" xfId="519"/>
    <cellStyle name="_KT (2)_5_BAO CAO PT2000" xfId="520"/>
    <cellStyle name="_KT (2)_5_BAO CAO PT2000_Book1" xfId="521"/>
    <cellStyle name="_KT (2)_5_Bao cao XDCB 2001 - T11 KH dieu chinh 20-11-THAI" xfId="522"/>
    <cellStyle name="_KT (2)_5_BAO GIA NGAY 24-10-08 (co dam)" xfId="523"/>
    <cellStyle name="_KT (2)_5_BC  NAM 2007" xfId="524"/>
    <cellStyle name="_KT (2)_5_BC CV 6403 BKHĐT" xfId="525"/>
    <cellStyle name="_KT (2)_5_BC NQ11-CP - chinh sua lai" xfId="526"/>
    <cellStyle name="_KT (2)_5_BC NQ11-CP-Quynh sau bieu so3" xfId="527"/>
    <cellStyle name="_KT (2)_5_BC_NQ11-CP_-_Thao_sua_lai" xfId="528"/>
    <cellStyle name="_KT (2)_5_Bieu mau cong trinh khoi cong moi 3-4" xfId="529"/>
    <cellStyle name="_KT (2)_5_Bieu3ODA" xfId="530"/>
    <cellStyle name="_KT (2)_5_Bieu3ODA_1" xfId="531"/>
    <cellStyle name="_KT (2)_5_Bieu4HTMT" xfId="532"/>
    <cellStyle name="_KT (2)_5_bo sung von KCH nam 2010 va Du an tre kho khan" xfId="533"/>
    <cellStyle name="_KT (2)_5_Book1" xfId="534"/>
    <cellStyle name="_KT (2)_5_Book1 2" xfId="535"/>
    <cellStyle name="_KT (2)_5_Book1_1" xfId="536"/>
    <cellStyle name="_KT (2)_5_Book1_1 2" xfId="537"/>
    <cellStyle name="_KT (2)_5_Book1_1_BC CV 6403 BKHĐT" xfId="538"/>
    <cellStyle name="_KT (2)_5_Book1_1_Bieu mau cong trinh khoi cong moi 3-4" xfId="539"/>
    <cellStyle name="_KT (2)_5_Book1_1_Bieu3ODA" xfId="540"/>
    <cellStyle name="_KT (2)_5_Book1_1_Bieu4HTMT" xfId="541"/>
    <cellStyle name="_KT (2)_5_Book1_1_Book1" xfId="542"/>
    <cellStyle name="_KT (2)_5_Book1_1_Luy ke von ung nam 2011 -Thoa gui ngay 12-8-2012" xfId="543"/>
    <cellStyle name="_KT (2)_5_Book1_2" xfId="544"/>
    <cellStyle name="_KT (2)_5_Book1_2 2" xfId="545"/>
    <cellStyle name="_KT (2)_5_Book1_2_BC CV 6403 BKHĐT" xfId="546"/>
    <cellStyle name="_KT (2)_5_Book1_2_Bieu3ODA" xfId="547"/>
    <cellStyle name="_KT (2)_5_Book1_2_Luy ke von ung nam 2011 -Thoa gui ngay 12-8-2012" xfId="548"/>
    <cellStyle name="_KT (2)_5_Book1_3" xfId="549"/>
    <cellStyle name="_KT (2)_5_Book1_BC CV 6403 BKHĐT" xfId="550"/>
    <cellStyle name="_KT (2)_5_Book1_BC-QT-WB-dthao" xfId="551"/>
    <cellStyle name="_KT (2)_5_Book1_Bieu mau cong trinh khoi cong moi 3-4" xfId="552"/>
    <cellStyle name="_KT (2)_5_Book1_Bieu3ODA" xfId="553"/>
    <cellStyle name="_KT (2)_5_Book1_Bieu4HTMT" xfId="554"/>
    <cellStyle name="_KT (2)_5_Book1_bo sung von KCH nam 2010 va Du an tre kho khan" xfId="555"/>
    <cellStyle name="_KT (2)_5_Book1_Book1" xfId="556"/>
    <cellStyle name="_KT (2)_5_Book1_danh muc chuan bi dau tu 2011 ngay 07-6-2011" xfId="557"/>
    <cellStyle name="_KT (2)_5_Book1_Danh muc pbo nguon von XSKT, XDCB nam 2009 chuyen qua nam 2010" xfId="558"/>
    <cellStyle name="_KT (2)_5_Book1_dieu chinh KH 2011 ngay 26-5-2011111" xfId="559"/>
    <cellStyle name="_KT (2)_5_Book1_DS KCH PHAN BO VON NSDP NAM 2010" xfId="560"/>
    <cellStyle name="_KT (2)_5_Book1_giao KH 2011 ngay 10-12-2010" xfId="561"/>
    <cellStyle name="_KT (2)_5_Book1_Luy ke von ung nam 2011 -Thoa gui ngay 12-8-2012" xfId="562"/>
    <cellStyle name="_KT (2)_5_CAU Khanh Nam(Thi Cong)" xfId="563"/>
    <cellStyle name="_KT (2)_5_CoCauPhi (version 1)" xfId="565"/>
    <cellStyle name="_KT (2)_5_Copy of 05-12  KH trung han 2016-2020 - Liem Thinh edited (1)" xfId="566"/>
    <cellStyle name="_KT (2)_5_ChiHuong_ApGia" xfId="564"/>
    <cellStyle name="_KT (2)_5_danh muc chuan bi dau tu 2011 ngay 07-6-2011" xfId="567"/>
    <cellStyle name="_KT (2)_5_Danh muc pbo nguon von XSKT, XDCB nam 2009 chuyen qua nam 2010" xfId="568"/>
    <cellStyle name="_KT (2)_5_DAU NOI PL-CL TAI PHU LAMHC" xfId="569"/>
    <cellStyle name="_KT (2)_5_dieu chinh KH 2011 ngay 26-5-2011111" xfId="570"/>
    <cellStyle name="_KT (2)_5_DS KCH PHAN BO VON NSDP NAM 2010" xfId="571"/>
    <cellStyle name="_KT (2)_5_DTCDT MR.2N110.HOCMON.TDTOAN.CCUNG" xfId="572"/>
    <cellStyle name="_KT (2)_5_DU TRU VAT TU" xfId="573"/>
    <cellStyle name="_KT (2)_5_GTGT 2003" xfId="575"/>
    <cellStyle name="_KT (2)_5_giao KH 2011 ngay 10-12-2010" xfId="574"/>
    <cellStyle name="_KT (2)_5_KE KHAI THUE GTGT 2004" xfId="576"/>
    <cellStyle name="_KT (2)_5_KE KHAI THUE GTGT 2004_BCTC2004" xfId="577"/>
    <cellStyle name="_KT (2)_5_kien giang 2" xfId="580"/>
    <cellStyle name="_KT (2)_5_KH TPCP 2016-2020 (tong hop)" xfId="578"/>
    <cellStyle name="_KT (2)_5_KH TPCP vung TNB (03-1-2012)" xfId="579"/>
    <cellStyle name="_KT (2)_5_Lora-tungchau" xfId="581"/>
    <cellStyle name="_KT (2)_5_Luy ke von ung nam 2011 -Thoa gui ngay 12-8-2012" xfId="582"/>
    <cellStyle name="_KT (2)_5_N-X-T-04" xfId="584"/>
    <cellStyle name="_KT (2)_5_NhanCong" xfId="583"/>
    <cellStyle name="_KT (2)_5_PGIA-phieu tham tra Kho bac" xfId="585"/>
    <cellStyle name="_KT (2)_5_PT02-02" xfId="587"/>
    <cellStyle name="_KT (2)_5_PT02-02_Book1" xfId="588"/>
    <cellStyle name="_KT (2)_5_PT02-03" xfId="589"/>
    <cellStyle name="_KT (2)_5_PT02-03_Book1" xfId="590"/>
    <cellStyle name="_KT (2)_5_phu luc tong ket tinh hinh TH giai doan 03-10 (ngay 30)" xfId="586"/>
    <cellStyle name="_KT (2)_5_Qt-HT3PQ1(CauKho)" xfId="591"/>
    <cellStyle name="_KT (2)_5_Sheet1" xfId="592"/>
    <cellStyle name="_KT (2)_5_TK152-04" xfId="593"/>
    <cellStyle name="_KT (2)_5_ÿÿÿÿÿ" xfId="594"/>
    <cellStyle name="_KT (2)_5_ÿÿÿÿÿ_Bieu mau cong trinh khoi cong moi 3-4" xfId="595"/>
    <cellStyle name="_KT (2)_5_ÿÿÿÿÿ_Bieu3ODA" xfId="596"/>
    <cellStyle name="_KT (2)_5_ÿÿÿÿÿ_Bieu4HTMT" xfId="597"/>
    <cellStyle name="_KT (2)_5_ÿÿÿÿÿ_kien giang 2" xfId="599"/>
    <cellStyle name="_KT (2)_5_ÿÿÿÿÿ_KH TPCP vung TNB (03-1-2012)" xfId="598"/>
    <cellStyle name="_KT (2)_BC  NAM 2007" xfId="600"/>
    <cellStyle name="_KT (2)_Bieu mau cong trinh khoi cong moi 3-4" xfId="601"/>
    <cellStyle name="_KT (2)_Bieu3ODA" xfId="602"/>
    <cellStyle name="_KT (2)_Bieu3ODA_1" xfId="603"/>
    <cellStyle name="_KT (2)_Bieu4HTMT" xfId="604"/>
    <cellStyle name="_KT (2)_bo sung von KCH nam 2010 va Du an tre kho khan" xfId="605"/>
    <cellStyle name="_KT (2)_Book1" xfId="606"/>
    <cellStyle name="_KT (2)_Book1 2" xfId="607"/>
    <cellStyle name="_KT (2)_Book1_BC-QT-WB-dthao" xfId="608"/>
    <cellStyle name="_KT (2)_Book1_BC-QT-WB-dthao_05-12  KH trung han 2016-2020 - Liem Thinh edited" xfId="609"/>
    <cellStyle name="_KT (2)_Book1_BC-QT-WB-dthao_Copy of 05-12  KH trung han 2016-2020 - Liem Thinh edited (1)" xfId="610"/>
    <cellStyle name="_KT (2)_Book1_BC-QT-WB-dthao_KH TPCP 2016-2020 (tong hop)" xfId="611"/>
    <cellStyle name="_KT (2)_Book1_kien giang 2" xfId="613"/>
    <cellStyle name="_KT (2)_Book1_KH TPCP vung TNB (03-1-2012)" xfId="612"/>
    <cellStyle name="_KT (2)_Copy of 05-12  KH trung han 2016-2020 - Liem Thinh edited (1)" xfId="614"/>
    <cellStyle name="_KT (2)_danh muc chuan bi dau tu 2011 ngay 07-6-2011" xfId="615"/>
    <cellStyle name="_KT (2)_Danh muc pbo nguon von XSKT, XDCB nam 2009 chuyen qua nam 2010" xfId="616"/>
    <cellStyle name="_KT (2)_dieu chinh KH 2011 ngay 26-5-2011111" xfId="617"/>
    <cellStyle name="_KT (2)_DS KCH PHAN BO VON NSDP NAM 2010" xfId="618"/>
    <cellStyle name="_KT (2)_GTGT 2003" xfId="620"/>
    <cellStyle name="_KT (2)_giao KH 2011 ngay 10-12-2010" xfId="619"/>
    <cellStyle name="_KT (2)_KE KHAI THUE GTGT 2004" xfId="621"/>
    <cellStyle name="_KT (2)_KE KHAI THUE GTGT 2004_BCTC2004" xfId="622"/>
    <cellStyle name="_KT (2)_kien giang 2" xfId="625"/>
    <cellStyle name="_KT (2)_KH TPCP 2016-2020 (tong hop)" xfId="623"/>
    <cellStyle name="_KT (2)_KH TPCP vung TNB (03-1-2012)" xfId="624"/>
    <cellStyle name="_KT (2)_Lora-tungchau" xfId="626"/>
    <cellStyle name="_KT (2)_Lora-tungchau 2" xfId="627"/>
    <cellStyle name="_KT (2)_Lora-tungchau_05-12  KH trung han 2016-2020 - Liem Thinh edited" xfId="628"/>
    <cellStyle name="_KT (2)_Lora-tungchau_Copy of 05-12  KH trung han 2016-2020 - Liem Thinh edited (1)" xfId="629"/>
    <cellStyle name="_KT (2)_Lora-tungchau_KH TPCP 2016-2020 (tong hop)" xfId="630"/>
    <cellStyle name="_KT (2)_N-X-T-04" xfId="631"/>
    <cellStyle name="_KT (2)_PERSONAL" xfId="632"/>
    <cellStyle name="_KT (2)_PERSONAL_BC CV 6403 BKHĐT" xfId="633"/>
    <cellStyle name="_KT (2)_PERSONAL_Bieu mau cong trinh khoi cong moi 3-4" xfId="634"/>
    <cellStyle name="_KT (2)_PERSONAL_Bieu3ODA" xfId="635"/>
    <cellStyle name="_KT (2)_PERSONAL_Bieu4HTMT" xfId="636"/>
    <cellStyle name="_KT (2)_PERSONAL_Book1" xfId="637"/>
    <cellStyle name="_KT (2)_PERSONAL_Book1 2" xfId="638"/>
    <cellStyle name="_KT (2)_PERSONAL_HTQ.8 GD1" xfId="639"/>
    <cellStyle name="_KT (2)_PERSONAL_HTQ.8 GD1_05-12  KH trung han 2016-2020 - Liem Thinh edited" xfId="640"/>
    <cellStyle name="_KT (2)_PERSONAL_HTQ.8 GD1_Copy of 05-12  KH trung han 2016-2020 - Liem Thinh edited (1)" xfId="641"/>
    <cellStyle name="_KT (2)_PERSONAL_HTQ.8 GD1_KH TPCP 2016-2020 (tong hop)" xfId="642"/>
    <cellStyle name="_KT (2)_PERSONAL_Luy ke von ung nam 2011 -Thoa gui ngay 12-8-2012" xfId="643"/>
    <cellStyle name="_KT (2)_PERSONAL_Tong hop KHCB 2001" xfId="644"/>
    <cellStyle name="_KT (2)_Qt-HT3PQ1(CauKho)" xfId="645"/>
    <cellStyle name="_KT (2)_TG-TH" xfId="646"/>
    <cellStyle name="_KT (2)_TK152-04" xfId="647"/>
    <cellStyle name="_KT (2)_ÿÿÿÿÿ" xfId="648"/>
    <cellStyle name="_KT (2)_ÿÿÿÿÿ_kien giang 2" xfId="650"/>
    <cellStyle name="_KT (2)_ÿÿÿÿÿ_KH TPCP vung TNB (03-1-2012)" xfId="649"/>
    <cellStyle name="_KT_TG" xfId="651"/>
    <cellStyle name="_KT_TG_1" xfId="652"/>
    <cellStyle name="_KT_TG_1 2" xfId="653"/>
    <cellStyle name="_KT_TG_1_05-12  KH trung han 2016-2020 - Liem Thinh edited" xfId="654"/>
    <cellStyle name="_KT_TG_1_ApGiaVatTu_cayxanh_latgach" xfId="655"/>
    <cellStyle name="_KT_TG_1_BANG TONG HOP TINH HINH THANH QUYET TOAN (MOI I)" xfId="656"/>
    <cellStyle name="_KT_TG_1_BAO CAO KLCT PT2000" xfId="657"/>
    <cellStyle name="_KT_TG_1_BAO CAO PT2000" xfId="658"/>
    <cellStyle name="_KT_TG_1_BAO CAO PT2000_Book1" xfId="659"/>
    <cellStyle name="_KT_TG_1_Bao cao XDCB 2001 - T11 KH dieu chinh 20-11-THAI" xfId="660"/>
    <cellStyle name="_KT_TG_1_BAO GIA NGAY 24-10-08 (co dam)" xfId="661"/>
    <cellStyle name="_KT_TG_1_BC  NAM 2007" xfId="662"/>
    <cellStyle name="_KT_TG_1_BC CV 6403 BKHĐT" xfId="663"/>
    <cellStyle name="_KT_TG_1_BC NQ11-CP - chinh sua lai" xfId="664"/>
    <cellStyle name="_KT_TG_1_BC NQ11-CP-Quynh sau bieu so3" xfId="665"/>
    <cellStyle name="_KT_TG_1_BC_NQ11-CP_-_Thao_sua_lai" xfId="666"/>
    <cellStyle name="_KT_TG_1_Bieu mau cong trinh khoi cong moi 3-4" xfId="667"/>
    <cellStyle name="_KT_TG_1_Bieu3ODA" xfId="668"/>
    <cellStyle name="_KT_TG_1_Bieu3ODA_1" xfId="669"/>
    <cellStyle name="_KT_TG_1_Bieu4HTMT" xfId="670"/>
    <cellStyle name="_KT_TG_1_bo sung von KCH nam 2010 va Du an tre kho khan" xfId="671"/>
    <cellStyle name="_KT_TG_1_Book1" xfId="672"/>
    <cellStyle name="_KT_TG_1_Book1 2" xfId="673"/>
    <cellStyle name="_KT_TG_1_Book1_1" xfId="674"/>
    <cellStyle name="_KT_TG_1_Book1_1 2" xfId="675"/>
    <cellStyle name="_KT_TG_1_Book1_1_BC CV 6403 BKHĐT" xfId="676"/>
    <cellStyle name="_KT_TG_1_Book1_1_Bieu mau cong trinh khoi cong moi 3-4" xfId="677"/>
    <cellStyle name="_KT_TG_1_Book1_1_Bieu3ODA" xfId="678"/>
    <cellStyle name="_KT_TG_1_Book1_1_Bieu4HTMT" xfId="679"/>
    <cellStyle name="_KT_TG_1_Book1_1_Book1" xfId="680"/>
    <cellStyle name="_KT_TG_1_Book1_1_Luy ke von ung nam 2011 -Thoa gui ngay 12-8-2012" xfId="681"/>
    <cellStyle name="_KT_TG_1_Book1_2" xfId="682"/>
    <cellStyle name="_KT_TG_1_Book1_2 2" xfId="683"/>
    <cellStyle name="_KT_TG_1_Book1_2_BC CV 6403 BKHĐT" xfId="684"/>
    <cellStyle name="_KT_TG_1_Book1_2_Bieu3ODA" xfId="685"/>
    <cellStyle name="_KT_TG_1_Book1_2_Luy ke von ung nam 2011 -Thoa gui ngay 12-8-2012" xfId="686"/>
    <cellStyle name="_KT_TG_1_Book1_3" xfId="687"/>
    <cellStyle name="_KT_TG_1_Book1_BC CV 6403 BKHĐT" xfId="688"/>
    <cellStyle name="_KT_TG_1_Book1_BC-QT-WB-dthao" xfId="689"/>
    <cellStyle name="_KT_TG_1_Book1_Bieu mau cong trinh khoi cong moi 3-4" xfId="690"/>
    <cellStyle name="_KT_TG_1_Book1_Bieu3ODA" xfId="691"/>
    <cellStyle name="_KT_TG_1_Book1_Bieu4HTMT" xfId="692"/>
    <cellStyle name="_KT_TG_1_Book1_bo sung von KCH nam 2010 va Du an tre kho khan" xfId="693"/>
    <cellStyle name="_KT_TG_1_Book1_Book1" xfId="694"/>
    <cellStyle name="_KT_TG_1_Book1_danh muc chuan bi dau tu 2011 ngay 07-6-2011" xfId="695"/>
    <cellStyle name="_KT_TG_1_Book1_Danh muc pbo nguon von XSKT, XDCB nam 2009 chuyen qua nam 2010" xfId="696"/>
    <cellStyle name="_KT_TG_1_Book1_dieu chinh KH 2011 ngay 26-5-2011111" xfId="697"/>
    <cellStyle name="_KT_TG_1_Book1_DS KCH PHAN BO VON NSDP NAM 2010" xfId="698"/>
    <cellStyle name="_KT_TG_1_Book1_giao KH 2011 ngay 10-12-2010" xfId="699"/>
    <cellStyle name="_KT_TG_1_Book1_Luy ke von ung nam 2011 -Thoa gui ngay 12-8-2012" xfId="700"/>
    <cellStyle name="_KT_TG_1_CAU Khanh Nam(Thi Cong)" xfId="701"/>
    <cellStyle name="_KT_TG_1_CoCauPhi (version 1)" xfId="703"/>
    <cellStyle name="_KT_TG_1_Copy of 05-12  KH trung han 2016-2020 - Liem Thinh edited (1)" xfId="704"/>
    <cellStyle name="_KT_TG_1_ChiHuong_ApGia" xfId="702"/>
    <cellStyle name="_KT_TG_1_danh muc chuan bi dau tu 2011 ngay 07-6-2011" xfId="705"/>
    <cellStyle name="_KT_TG_1_Danh muc pbo nguon von XSKT, XDCB nam 2009 chuyen qua nam 2010" xfId="706"/>
    <cellStyle name="_KT_TG_1_DAU NOI PL-CL TAI PHU LAMHC" xfId="707"/>
    <cellStyle name="_KT_TG_1_dieu chinh KH 2011 ngay 26-5-2011111" xfId="708"/>
    <cellStyle name="_KT_TG_1_DS KCH PHAN BO VON NSDP NAM 2010" xfId="709"/>
    <cellStyle name="_KT_TG_1_DTCDT MR.2N110.HOCMON.TDTOAN.CCUNG" xfId="710"/>
    <cellStyle name="_KT_TG_1_DU TRU VAT TU" xfId="711"/>
    <cellStyle name="_KT_TG_1_GTGT 2003" xfId="713"/>
    <cellStyle name="_KT_TG_1_giao KH 2011 ngay 10-12-2010" xfId="712"/>
    <cellStyle name="_KT_TG_1_KE KHAI THUE GTGT 2004" xfId="714"/>
    <cellStyle name="_KT_TG_1_KE KHAI THUE GTGT 2004_BCTC2004" xfId="715"/>
    <cellStyle name="_KT_TG_1_kien giang 2" xfId="718"/>
    <cellStyle name="_KT_TG_1_KH TPCP 2016-2020 (tong hop)" xfId="716"/>
    <cellStyle name="_KT_TG_1_KH TPCP vung TNB (03-1-2012)" xfId="717"/>
    <cellStyle name="_KT_TG_1_Lora-tungchau" xfId="719"/>
    <cellStyle name="_KT_TG_1_Luy ke von ung nam 2011 -Thoa gui ngay 12-8-2012" xfId="720"/>
    <cellStyle name="_KT_TG_1_N-X-T-04" xfId="722"/>
    <cellStyle name="_KT_TG_1_NhanCong" xfId="721"/>
    <cellStyle name="_KT_TG_1_PGIA-phieu tham tra Kho bac" xfId="723"/>
    <cellStyle name="_KT_TG_1_PT02-02" xfId="725"/>
    <cellStyle name="_KT_TG_1_PT02-02_Book1" xfId="726"/>
    <cellStyle name="_KT_TG_1_PT02-03" xfId="727"/>
    <cellStyle name="_KT_TG_1_PT02-03_Book1" xfId="728"/>
    <cellStyle name="_KT_TG_1_phu luc tong ket tinh hinh TH giai doan 03-10 (ngay 30)" xfId="724"/>
    <cellStyle name="_KT_TG_1_Qt-HT3PQ1(CauKho)" xfId="729"/>
    <cellStyle name="_KT_TG_1_Sheet1" xfId="730"/>
    <cellStyle name="_KT_TG_1_TK152-04" xfId="731"/>
    <cellStyle name="_KT_TG_1_ÿÿÿÿÿ" xfId="732"/>
    <cellStyle name="_KT_TG_1_ÿÿÿÿÿ_Bieu mau cong trinh khoi cong moi 3-4" xfId="733"/>
    <cellStyle name="_KT_TG_1_ÿÿÿÿÿ_Bieu3ODA" xfId="734"/>
    <cellStyle name="_KT_TG_1_ÿÿÿÿÿ_Bieu4HTMT" xfId="735"/>
    <cellStyle name="_KT_TG_1_ÿÿÿÿÿ_kien giang 2" xfId="737"/>
    <cellStyle name="_KT_TG_1_ÿÿÿÿÿ_KH TPCP vung TNB (03-1-2012)" xfId="736"/>
    <cellStyle name="_KT_TG_2" xfId="738"/>
    <cellStyle name="_KT_TG_2 2" xfId="739"/>
    <cellStyle name="_KT_TG_2 3" xfId="740"/>
    <cellStyle name="_KT_TG_2_05-12  KH trung han 2016-2020 - Liem Thinh edited" xfId="741"/>
    <cellStyle name="_KT_TG_2_ApGiaVatTu_cayxanh_latgach" xfId="742"/>
    <cellStyle name="_KT_TG_2_BANG TONG HOP TINH HINH THANH QUYET TOAN (MOI I)" xfId="743"/>
    <cellStyle name="_KT_TG_2_BAO CAO KLCT PT2000" xfId="744"/>
    <cellStyle name="_KT_TG_2_BAO CAO PT2000" xfId="745"/>
    <cellStyle name="_KT_TG_2_BAO CAO PT2000_Book1" xfId="746"/>
    <cellStyle name="_KT_TG_2_Bao cao XDCB 2001 - T11 KH dieu chinh 20-11-THAI" xfId="747"/>
    <cellStyle name="_KT_TG_2_BAO GIA NGAY 24-10-08 (co dam)" xfId="748"/>
    <cellStyle name="_KT_TG_2_BC  NAM 2007" xfId="749"/>
    <cellStyle name="_KT_TG_2_BC CV 6403 BKHĐT" xfId="750"/>
    <cellStyle name="_KT_TG_2_BC NQ11-CP - chinh sua lai" xfId="751"/>
    <cellStyle name="_KT_TG_2_BC NQ11-CP-Quynh sau bieu so3" xfId="752"/>
    <cellStyle name="_KT_TG_2_BC_NQ11-CP_-_Thao_sua_lai" xfId="753"/>
    <cellStyle name="_KT_TG_2_Bieu mau cong trinh khoi cong moi 3-4" xfId="754"/>
    <cellStyle name="_KT_TG_2_Bieu3ODA" xfId="755"/>
    <cellStyle name="_KT_TG_2_Bieu3ODA_1" xfId="756"/>
    <cellStyle name="_KT_TG_2_Bieu4HTMT" xfId="757"/>
    <cellStyle name="_KT_TG_2_bo sung von KCH nam 2010 va Du an tre kho khan" xfId="758"/>
    <cellStyle name="_KT_TG_2_Book1" xfId="759"/>
    <cellStyle name="_KT_TG_2_Book1 2" xfId="760"/>
    <cellStyle name="_KT_TG_2_Book1_1" xfId="761"/>
    <cellStyle name="_KT_TG_2_Book1_1 2" xfId="762"/>
    <cellStyle name="_KT_TG_2_Book1_1_BC CV 6403 BKHĐT" xfId="763"/>
    <cellStyle name="_KT_TG_2_Book1_1_Bieu mau cong trinh khoi cong moi 3-4" xfId="764"/>
    <cellStyle name="_KT_TG_2_Book1_1_Bieu3ODA" xfId="765"/>
    <cellStyle name="_KT_TG_2_Book1_1_Bieu4HTMT" xfId="766"/>
    <cellStyle name="_KT_TG_2_Book1_1_Book1" xfId="767"/>
    <cellStyle name="_KT_TG_2_Book1_1_Luy ke von ung nam 2011 -Thoa gui ngay 12-8-2012" xfId="768"/>
    <cellStyle name="_KT_TG_2_Book1_2" xfId="769"/>
    <cellStyle name="_KT_TG_2_Book1_2 2" xfId="770"/>
    <cellStyle name="_KT_TG_2_Book1_2_BC CV 6403 BKHĐT" xfId="771"/>
    <cellStyle name="_KT_TG_2_Book1_2_Bieu3ODA" xfId="772"/>
    <cellStyle name="_KT_TG_2_Book1_2_Luy ke von ung nam 2011 -Thoa gui ngay 12-8-2012" xfId="773"/>
    <cellStyle name="_KT_TG_2_Book1_3" xfId="774"/>
    <cellStyle name="_KT_TG_2_Book1_3 2" xfId="775"/>
    <cellStyle name="_KT_TG_2_Book1_BC CV 6403 BKHĐT" xfId="776"/>
    <cellStyle name="_KT_TG_2_Book1_Bieu mau cong trinh khoi cong moi 3-4" xfId="777"/>
    <cellStyle name="_KT_TG_2_Book1_Bieu3ODA" xfId="778"/>
    <cellStyle name="_KT_TG_2_Book1_Bieu4HTMT" xfId="779"/>
    <cellStyle name="_KT_TG_2_Book1_bo sung von KCH nam 2010 va Du an tre kho khan" xfId="780"/>
    <cellStyle name="_KT_TG_2_Book1_Book1" xfId="781"/>
    <cellStyle name="_KT_TG_2_Book1_danh muc chuan bi dau tu 2011 ngay 07-6-2011" xfId="782"/>
    <cellStyle name="_KT_TG_2_Book1_Danh muc pbo nguon von XSKT, XDCB nam 2009 chuyen qua nam 2010" xfId="783"/>
    <cellStyle name="_KT_TG_2_Book1_dieu chinh KH 2011 ngay 26-5-2011111" xfId="784"/>
    <cellStyle name="_KT_TG_2_Book1_DS KCH PHAN BO VON NSDP NAM 2010" xfId="785"/>
    <cellStyle name="_KT_TG_2_Book1_giao KH 2011 ngay 10-12-2010" xfId="786"/>
    <cellStyle name="_KT_TG_2_Book1_Luy ke von ung nam 2011 -Thoa gui ngay 12-8-2012" xfId="787"/>
    <cellStyle name="_KT_TG_2_CAU Khanh Nam(Thi Cong)" xfId="788"/>
    <cellStyle name="_KT_TG_2_CoCauPhi (version 1)" xfId="790"/>
    <cellStyle name="_KT_TG_2_Copy of 05-12  KH trung han 2016-2020 - Liem Thinh edited (1)" xfId="791"/>
    <cellStyle name="_KT_TG_2_ChiHuong_ApGia" xfId="789"/>
    <cellStyle name="_KT_TG_2_danh muc chuan bi dau tu 2011 ngay 07-6-2011" xfId="792"/>
    <cellStyle name="_KT_TG_2_Danh muc pbo nguon von XSKT, XDCB nam 2009 chuyen qua nam 2010" xfId="793"/>
    <cellStyle name="_KT_TG_2_DAU NOI PL-CL TAI PHU LAMHC" xfId="794"/>
    <cellStyle name="_KT_TG_2_dieu chinh KH 2011 ngay 26-5-2011111" xfId="795"/>
    <cellStyle name="_KT_TG_2_DS KCH PHAN BO VON NSDP NAM 2010" xfId="796"/>
    <cellStyle name="_KT_TG_2_DTCDT MR.2N110.HOCMON.TDTOAN.CCUNG" xfId="797"/>
    <cellStyle name="_KT_TG_2_DU TRU VAT TU" xfId="798"/>
    <cellStyle name="_KT_TG_2_GTGT 2003" xfId="800"/>
    <cellStyle name="_KT_TG_2_giao KH 2011 ngay 10-12-2010" xfId="799"/>
    <cellStyle name="_KT_TG_2_KE KHAI THUE GTGT 2004" xfId="801"/>
    <cellStyle name="_KT_TG_2_KE KHAI THUE GTGT 2004_BCTC2004" xfId="802"/>
    <cellStyle name="_KT_TG_2_kien giang 2" xfId="805"/>
    <cellStyle name="_KT_TG_2_KH TPCP 2016-2020 (tong hop)" xfId="803"/>
    <cellStyle name="_KT_TG_2_KH TPCP vung TNB (03-1-2012)" xfId="804"/>
    <cellStyle name="_KT_TG_2_Lora-tungchau" xfId="806"/>
    <cellStyle name="_KT_TG_2_Luy ke von ung nam 2011 -Thoa gui ngay 12-8-2012" xfId="807"/>
    <cellStyle name="_KT_TG_2_N-X-T-04" xfId="809"/>
    <cellStyle name="_KT_TG_2_NhanCong" xfId="808"/>
    <cellStyle name="_KT_TG_2_PGIA-phieu tham tra Kho bac" xfId="810"/>
    <cellStyle name="_KT_TG_2_PT02-02" xfId="812"/>
    <cellStyle name="_KT_TG_2_PT02-02_Book1" xfId="813"/>
    <cellStyle name="_KT_TG_2_PT02-03" xfId="814"/>
    <cellStyle name="_KT_TG_2_PT02-03_Book1" xfId="815"/>
    <cellStyle name="_KT_TG_2_phu luc tong ket tinh hinh TH giai doan 03-10 (ngay 30)" xfId="811"/>
    <cellStyle name="_KT_TG_2_Qt-HT3PQ1(CauKho)" xfId="816"/>
    <cellStyle name="_KT_TG_2_Sheet1" xfId="817"/>
    <cellStyle name="_KT_TG_2_TK152-04" xfId="818"/>
    <cellStyle name="_KT_TG_2_ÿÿÿÿÿ" xfId="819"/>
    <cellStyle name="_KT_TG_2_ÿÿÿÿÿ_Bieu mau cong trinh khoi cong moi 3-4" xfId="820"/>
    <cellStyle name="_KT_TG_2_ÿÿÿÿÿ_Bieu3ODA" xfId="821"/>
    <cellStyle name="_KT_TG_2_ÿÿÿÿÿ_Bieu4HTMT" xfId="822"/>
    <cellStyle name="_KT_TG_2_ÿÿÿÿÿ_kien giang 2" xfId="824"/>
    <cellStyle name="_KT_TG_2_ÿÿÿÿÿ_KH TPCP vung TNB (03-1-2012)" xfId="823"/>
    <cellStyle name="_KT_TG_3" xfId="825"/>
    <cellStyle name="_KT_TG_4" xfId="826"/>
    <cellStyle name="_KT_TG_4 2" xfId="827"/>
    <cellStyle name="_KT_TG_4_05-12  KH trung han 2016-2020 - Liem Thinh edited" xfId="828"/>
    <cellStyle name="_KT_TG_4_Copy of 05-12  KH trung han 2016-2020 - Liem Thinh edited (1)" xfId="829"/>
    <cellStyle name="_KT_TG_4_KH TPCP 2016-2020 (tong hop)" xfId="830"/>
    <cellStyle name="_KT_TG_4_Lora-tungchau" xfId="831"/>
    <cellStyle name="_KT_TG_4_Lora-tungchau 2" xfId="832"/>
    <cellStyle name="_KT_TG_4_Lora-tungchau_05-12  KH trung han 2016-2020 - Liem Thinh edited" xfId="833"/>
    <cellStyle name="_KT_TG_4_Lora-tungchau_Copy of 05-12  KH trung han 2016-2020 - Liem Thinh edited (1)" xfId="834"/>
    <cellStyle name="_KT_TG_4_Lora-tungchau_KH TPCP 2016-2020 (tong hop)" xfId="835"/>
    <cellStyle name="_KT_TG_4_Qt-HT3PQ1(CauKho)" xfId="836"/>
    <cellStyle name="_KH 2009" xfId="240"/>
    <cellStyle name="_KH 2009_15_10_2013 BC nhu cau von doi ung ODA (2014-2016) ngay 15102013 Sua" xfId="241"/>
    <cellStyle name="_KH 2009_BC nhu cau von doi ung ODA nganh NN (BKH)" xfId="242"/>
    <cellStyle name="_KH 2009_BC nhu cau von doi ung ODA nganh NN (BKH)_05-12  KH trung han 2016-2020 - Liem Thinh edited" xfId="243"/>
    <cellStyle name="_KH 2009_BC nhu cau von doi ung ODA nganh NN (BKH)_Copy of 05-12  KH trung han 2016-2020 - Liem Thinh edited (1)" xfId="244"/>
    <cellStyle name="_KH 2009_BC Tai co cau (bieu TH)" xfId="245"/>
    <cellStyle name="_KH 2009_BC Tai co cau (bieu TH)_05-12  KH trung han 2016-2020 - Liem Thinh edited" xfId="246"/>
    <cellStyle name="_KH 2009_BC Tai co cau (bieu TH)_Copy of 05-12  KH trung han 2016-2020 - Liem Thinh edited (1)" xfId="247"/>
    <cellStyle name="_KH 2009_DK 2014-2015 final" xfId="248"/>
    <cellStyle name="_KH 2009_DK 2014-2015 final_05-12  KH trung han 2016-2020 - Liem Thinh edited" xfId="249"/>
    <cellStyle name="_KH 2009_DK 2014-2015 final_Copy of 05-12  KH trung han 2016-2020 - Liem Thinh edited (1)" xfId="250"/>
    <cellStyle name="_KH 2009_DK 2014-2015 new" xfId="251"/>
    <cellStyle name="_KH 2009_DK 2014-2015 new_05-12  KH trung han 2016-2020 - Liem Thinh edited" xfId="252"/>
    <cellStyle name="_KH 2009_DK 2014-2015 new_Copy of 05-12  KH trung han 2016-2020 - Liem Thinh edited (1)" xfId="253"/>
    <cellStyle name="_KH 2009_DK KH CBDT 2014 11-11-2013" xfId="254"/>
    <cellStyle name="_KH 2009_DK KH CBDT 2014 11-11-2013(1)" xfId="255"/>
    <cellStyle name="_KH 2009_DK KH CBDT 2014 11-11-2013(1)_05-12  KH trung han 2016-2020 - Liem Thinh edited" xfId="256"/>
    <cellStyle name="_KH 2009_DK KH CBDT 2014 11-11-2013(1)_Copy of 05-12  KH trung han 2016-2020 - Liem Thinh edited (1)" xfId="257"/>
    <cellStyle name="_KH 2009_DK KH CBDT 2014 11-11-2013_05-12  KH trung han 2016-2020 - Liem Thinh edited" xfId="258"/>
    <cellStyle name="_KH 2009_DK KH CBDT 2014 11-11-2013_Copy of 05-12  KH trung han 2016-2020 - Liem Thinh edited (1)" xfId="259"/>
    <cellStyle name="_KH 2009_KH 2011-2015" xfId="260"/>
    <cellStyle name="_KH 2009_tai co cau dau tu (tong hop)1" xfId="261"/>
    <cellStyle name="_KH 2012 (TPCP) Bac Lieu (25-12-2011)" xfId="262"/>
    <cellStyle name="_Kh ql62 (2010) 11-09" xfId="263"/>
    <cellStyle name="_KH TPCP 2010 17-3-10" xfId="264"/>
    <cellStyle name="_KH TPCP vung TNB (03-1-2012)" xfId="265"/>
    <cellStyle name="_KH ung von cap bach 2009-Cuc NTTS de nghi (sua)" xfId="266"/>
    <cellStyle name="_Khung 2012" xfId="267"/>
    <cellStyle name="_Khung nam 2010" xfId="268"/>
    <cellStyle name="_Lora-tungchau" xfId="837"/>
    <cellStyle name="_Lora-tungchau 2" xfId="838"/>
    <cellStyle name="_Lora-tungchau_05-12  KH trung han 2016-2020 - Liem Thinh edited" xfId="839"/>
    <cellStyle name="_Lora-tungchau_Copy of 05-12  KH trung han 2016-2020 - Liem Thinh edited (1)" xfId="840"/>
    <cellStyle name="_Lora-tungchau_KH TPCP 2016-2020 (tong hop)" xfId="841"/>
    <cellStyle name="_Luy ke von ung nam 2011 -Thoa gui ngay 12-8-2012" xfId="842"/>
    <cellStyle name="_mau so 3" xfId="843"/>
    <cellStyle name="_MauThanTKKT-goi7-DonGia2143(vl t7)" xfId="844"/>
    <cellStyle name="_MauThanTKKT-goi7-DonGia2143(vl t7)_!1 1 bao cao giao KH ve HTCMT vung TNB   12-12-2011" xfId="845"/>
    <cellStyle name="_MauThanTKKT-goi7-DonGia2143(vl t7)_Bieu4HTMT" xfId="846"/>
    <cellStyle name="_MauThanTKKT-goi7-DonGia2143(vl t7)_Bieu4HTMT_!1 1 bao cao giao KH ve HTCMT vung TNB   12-12-2011" xfId="847"/>
    <cellStyle name="_MauThanTKKT-goi7-DonGia2143(vl t7)_Bieu4HTMT_KH TPCP vung TNB (03-1-2012)" xfId="848"/>
    <cellStyle name="_MauThanTKKT-goi7-DonGia2143(vl t7)_KH TPCP vung TNB (03-1-2012)" xfId="849"/>
    <cellStyle name="_N-X-T-04" xfId="856"/>
    <cellStyle name="_Nhu cau von ung truoc 2011 Tha h Hoa + Nge An gui TW" xfId="850"/>
    <cellStyle name="_Nhu cau von ung truoc 2011 Tha h Hoa + Nge An gui TW_!1 1 bao cao giao KH ve HTCMT vung TNB   12-12-2011" xfId="851"/>
    <cellStyle name="_Nhu cau von ung truoc 2011 Tha h Hoa + Nge An gui TW_Bieu4HTMT" xfId="852"/>
    <cellStyle name="_Nhu cau von ung truoc 2011 Tha h Hoa + Nge An gui TW_Bieu4HTMT_!1 1 bao cao giao KH ve HTCMT vung TNB   12-12-2011" xfId="853"/>
    <cellStyle name="_Nhu cau von ung truoc 2011 Tha h Hoa + Nge An gui TW_Bieu4HTMT_KH TPCP vung TNB (03-1-2012)" xfId="854"/>
    <cellStyle name="_Nhu cau von ung truoc 2011 Tha h Hoa + Nge An gui TW_KH TPCP vung TNB (03-1-2012)" xfId="855"/>
    <cellStyle name="_PERSONAL" xfId="857"/>
    <cellStyle name="_PERSONAL_BC CV 6403 BKHĐT" xfId="858"/>
    <cellStyle name="_PERSONAL_Bieu mau cong trinh khoi cong moi 3-4" xfId="859"/>
    <cellStyle name="_PERSONAL_Bieu3ODA" xfId="860"/>
    <cellStyle name="_PERSONAL_Bieu4HTMT" xfId="861"/>
    <cellStyle name="_PERSONAL_Book1" xfId="862"/>
    <cellStyle name="_PERSONAL_Book1 2" xfId="863"/>
    <cellStyle name="_PERSONAL_HTQ.8 GD1" xfId="864"/>
    <cellStyle name="_PERSONAL_HTQ.8 GD1_05-12  KH trung han 2016-2020 - Liem Thinh edited" xfId="865"/>
    <cellStyle name="_PERSONAL_HTQ.8 GD1_Copy of 05-12  KH trung han 2016-2020 - Liem Thinh edited (1)" xfId="866"/>
    <cellStyle name="_PERSONAL_HTQ.8 GD1_KH TPCP 2016-2020 (tong hop)" xfId="867"/>
    <cellStyle name="_PERSONAL_Luy ke von ung nam 2011 -Thoa gui ngay 12-8-2012" xfId="868"/>
    <cellStyle name="_PERSONAL_Tong hop KHCB 2001" xfId="869"/>
    <cellStyle name="_Phan bo KH 2009 TPCP" xfId="870"/>
    <cellStyle name="_phong bo mon22" xfId="871"/>
    <cellStyle name="_phong bo mon22_!1 1 bao cao giao KH ve HTCMT vung TNB   12-12-2011" xfId="872"/>
    <cellStyle name="_phong bo mon22_KH TPCP vung TNB (03-1-2012)" xfId="873"/>
    <cellStyle name="_Phu luc 2 (Bieu 2) TH KH 2010" xfId="874"/>
    <cellStyle name="_Phu luc kem BC gui VP Bo (18.2)" xfId="875"/>
    <cellStyle name="_phu luc tong ket tinh hinh TH giai doan 03-10 (ngay 30)" xfId="876"/>
    <cellStyle name="_Phuluckinhphi_DC_lan 4_YL" xfId="877"/>
    <cellStyle name="_Q TOAN  SCTX QL.62 QUI I ( oanh)" xfId="878"/>
    <cellStyle name="_Q TOAN  SCTX QL.62 QUI II ( oanh)" xfId="879"/>
    <cellStyle name="_QT SCTXQL62_QT1 (Cty QL)" xfId="880"/>
    <cellStyle name="_Qt-HT3PQ1(CauKho)" xfId="881"/>
    <cellStyle name="_Sheet1" xfId="882"/>
    <cellStyle name="_Sheet2" xfId="883"/>
    <cellStyle name="_TG-TH" xfId="884"/>
    <cellStyle name="_TG-TH_1" xfId="885"/>
    <cellStyle name="_TG-TH_1 2" xfId="886"/>
    <cellStyle name="_TG-TH_1_05-12  KH trung han 2016-2020 - Liem Thinh edited" xfId="887"/>
    <cellStyle name="_TG-TH_1_ApGiaVatTu_cayxanh_latgach" xfId="888"/>
    <cellStyle name="_TG-TH_1_BANG TONG HOP TINH HINH THANH QUYET TOAN (MOI I)" xfId="889"/>
    <cellStyle name="_TG-TH_1_BAO CAO KLCT PT2000" xfId="890"/>
    <cellStyle name="_TG-TH_1_BAO CAO PT2000" xfId="891"/>
    <cellStyle name="_TG-TH_1_BAO CAO PT2000_Book1" xfId="892"/>
    <cellStyle name="_TG-TH_1_Bao cao XDCB 2001 - T11 KH dieu chinh 20-11-THAI" xfId="893"/>
    <cellStyle name="_TG-TH_1_BAO GIA NGAY 24-10-08 (co dam)" xfId="894"/>
    <cellStyle name="_TG-TH_1_BC  NAM 2007" xfId="895"/>
    <cellStyle name="_TG-TH_1_BC CV 6403 BKHĐT" xfId="896"/>
    <cellStyle name="_TG-TH_1_BC NQ11-CP - chinh sua lai" xfId="897"/>
    <cellStyle name="_TG-TH_1_BC NQ11-CP-Quynh sau bieu so3" xfId="898"/>
    <cellStyle name="_TG-TH_1_BC_NQ11-CP_-_Thao_sua_lai" xfId="899"/>
    <cellStyle name="_TG-TH_1_Bieu mau cong trinh khoi cong moi 3-4" xfId="900"/>
    <cellStyle name="_TG-TH_1_Bieu3ODA" xfId="901"/>
    <cellStyle name="_TG-TH_1_Bieu3ODA_1" xfId="902"/>
    <cellStyle name="_TG-TH_1_Bieu4HTMT" xfId="903"/>
    <cellStyle name="_TG-TH_1_bo sung von KCH nam 2010 va Du an tre kho khan" xfId="904"/>
    <cellStyle name="_TG-TH_1_Book1" xfId="905"/>
    <cellStyle name="_TG-TH_1_Book1 2" xfId="906"/>
    <cellStyle name="_TG-TH_1_Book1_1" xfId="907"/>
    <cellStyle name="_TG-TH_1_Book1_1 2" xfId="908"/>
    <cellStyle name="_TG-TH_1_Book1_1_BC CV 6403 BKHĐT" xfId="909"/>
    <cellStyle name="_TG-TH_1_Book1_1_Bieu mau cong trinh khoi cong moi 3-4" xfId="910"/>
    <cellStyle name="_TG-TH_1_Book1_1_Bieu3ODA" xfId="911"/>
    <cellStyle name="_TG-TH_1_Book1_1_Bieu4HTMT" xfId="912"/>
    <cellStyle name="_TG-TH_1_Book1_1_Book1" xfId="913"/>
    <cellStyle name="_TG-TH_1_Book1_1_Luy ke von ung nam 2011 -Thoa gui ngay 12-8-2012" xfId="914"/>
    <cellStyle name="_TG-TH_1_Book1_2" xfId="915"/>
    <cellStyle name="_TG-TH_1_Book1_2 2" xfId="916"/>
    <cellStyle name="_TG-TH_1_Book1_2_BC CV 6403 BKHĐT" xfId="917"/>
    <cellStyle name="_TG-TH_1_Book1_2_Bieu3ODA" xfId="918"/>
    <cellStyle name="_TG-TH_1_Book1_2_Luy ke von ung nam 2011 -Thoa gui ngay 12-8-2012" xfId="919"/>
    <cellStyle name="_TG-TH_1_Book1_3" xfId="920"/>
    <cellStyle name="_TG-TH_1_Book1_BC CV 6403 BKHĐT" xfId="921"/>
    <cellStyle name="_TG-TH_1_Book1_BC-QT-WB-dthao" xfId="922"/>
    <cellStyle name="_TG-TH_1_Book1_Bieu mau cong trinh khoi cong moi 3-4" xfId="923"/>
    <cellStyle name="_TG-TH_1_Book1_Bieu3ODA" xfId="924"/>
    <cellStyle name="_TG-TH_1_Book1_Bieu4HTMT" xfId="925"/>
    <cellStyle name="_TG-TH_1_Book1_bo sung von KCH nam 2010 va Du an tre kho khan" xfId="926"/>
    <cellStyle name="_TG-TH_1_Book1_Book1" xfId="927"/>
    <cellStyle name="_TG-TH_1_Book1_danh muc chuan bi dau tu 2011 ngay 07-6-2011" xfId="928"/>
    <cellStyle name="_TG-TH_1_Book1_Danh muc pbo nguon von XSKT, XDCB nam 2009 chuyen qua nam 2010" xfId="929"/>
    <cellStyle name="_TG-TH_1_Book1_dieu chinh KH 2011 ngay 26-5-2011111" xfId="930"/>
    <cellStyle name="_TG-TH_1_Book1_DS KCH PHAN BO VON NSDP NAM 2010" xfId="931"/>
    <cellStyle name="_TG-TH_1_Book1_giao KH 2011 ngay 10-12-2010" xfId="932"/>
    <cellStyle name="_TG-TH_1_Book1_Luy ke von ung nam 2011 -Thoa gui ngay 12-8-2012" xfId="933"/>
    <cellStyle name="_TG-TH_1_CAU Khanh Nam(Thi Cong)" xfId="934"/>
    <cellStyle name="_TG-TH_1_CoCauPhi (version 1)" xfId="936"/>
    <cellStyle name="_TG-TH_1_Copy of 05-12  KH trung han 2016-2020 - Liem Thinh edited (1)" xfId="937"/>
    <cellStyle name="_TG-TH_1_ChiHuong_ApGia" xfId="935"/>
    <cellStyle name="_TG-TH_1_danh muc chuan bi dau tu 2011 ngay 07-6-2011" xfId="938"/>
    <cellStyle name="_TG-TH_1_Danh muc pbo nguon von XSKT, XDCB nam 2009 chuyen qua nam 2010" xfId="939"/>
    <cellStyle name="_TG-TH_1_DAU NOI PL-CL TAI PHU LAMHC" xfId="940"/>
    <cellStyle name="_TG-TH_1_dieu chinh KH 2011 ngay 26-5-2011111" xfId="941"/>
    <cellStyle name="_TG-TH_1_DS KCH PHAN BO VON NSDP NAM 2010" xfId="942"/>
    <cellStyle name="_TG-TH_1_DTCDT MR.2N110.HOCMON.TDTOAN.CCUNG" xfId="943"/>
    <cellStyle name="_TG-TH_1_DU TRU VAT TU" xfId="944"/>
    <cellStyle name="_TG-TH_1_GTGT 2003" xfId="946"/>
    <cellStyle name="_TG-TH_1_giao KH 2011 ngay 10-12-2010" xfId="945"/>
    <cellStyle name="_TG-TH_1_KE KHAI THUE GTGT 2004" xfId="947"/>
    <cellStyle name="_TG-TH_1_KE KHAI THUE GTGT 2004_BCTC2004" xfId="948"/>
    <cellStyle name="_TG-TH_1_kien giang 2" xfId="951"/>
    <cellStyle name="_TG-TH_1_KH TPCP 2016-2020 (tong hop)" xfId="949"/>
    <cellStyle name="_TG-TH_1_KH TPCP vung TNB (03-1-2012)" xfId="950"/>
    <cellStyle name="_TG-TH_1_Lora-tungchau" xfId="952"/>
    <cellStyle name="_TG-TH_1_Luy ke von ung nam 2011 -Thoa gui ngay 12-8-2012" xfId="953"/>
    <cellStyle name="_TG-TH_1_N-X-T-04" xfId="955"/>
    <cellStyle name="_TG-TH_1_NhanCong" xfId="954"/>
    <cellStyle name="_TG-TH_1_PGIA-phieu tham tra Kho bac" xfId="956"/>
    <cellStyle name="_TG-TH_1_PT02-02" xfId="958"/>
    <cellStyle name="_TG-TH_1_PT02-02_Book1" xfId="959"/>
    <cellStyle name="_TG-TH_1_PT02-03" xfId="960"/>
    <cellStyle name="_TG-TH_1_PT02-03_Book1" xfId="961"/>
    <cellStyle name="_TG-TH_1_phu luc tong ket tinh hinh TH giai doan 03-10 (ngay 30)" xfId="957"/>
    <cellStyle name="_TG-TH_1_Qt-HT3PQ1(CauKho)" xfId="962"/>
    <cellStyle name="_TG-TH_1_Sheet1" xfId="963"/>
    <cellStyle name="_TG-TH_1_TK152-04" xfId="964"/>
    <cellStyle name="_TG-TH_1_ÿÿÿÿÿ" xfId="965"/>
    <cellStyle name="_TG-TH_1_ÿÿÿÿÿ_Bieu mau cong trinh khoi cong moi 3-4" xfId="966"/>
    <cellStyle name="_TG-TH_1_ÿÿÿÿÿ_Bieu3ODA" xfId="967"/>
    <cellStyle name="_TG-TH_1_ÿÿÿÿÿ_Bieu4HTMT" xfId="968"/>
    <cellStyle name="_TG-TH_1_ÿÿÿÿÿ_kien giang 2" xfId="970"/>
    <cellStyle name="_TG-TH_1_ÿÿÿÿÿ_KH TPCP vung TNB (03-1-2012)" xfId="969"/>
    <cellStyle name="_TG-TH_2" xfId="971"/>
    <cellStyle name="_TG-TH_2 2" xfId="972"/>
    <cellStyle name="_TG-TH_2 3" xfId="973"/>
    <cellStyle name="_TG-TH_2_05-12  KH trung han 2016-2020 - Liem Thinh edited" xfId="974"/>
    <cellStyle name="_TG-TH_2_ApGiaVatTu_cayxanh_latgach" xfId="975"/>
    <cellStyle name="_TG-TH_2_BANG TONG HOP TINH HINH THANH QUYET TOAN (MOI I)" xfId="976"/>
    <cellStyle name="_TG-TH_2_BAO CAO KLCT PT2000" xfId="977"/>
    <cellStyle name="_TG-TH_2_BAO CAO PT2000" xfId="978"/>
    <cellStyle name="_TG-TH_2_BAO CAO PT2000_Book1" xfId="979"/>
    <cellStyle name="_TG-TH_2_Bao cao XDCB 2001 - T11 KH dieu chinh 20-11-THAI" xfId="980"/>
    <cellStyle name="_TG-TH_2_BAO GIA NGAY 24-10-08 (co dam)" xfId="981"/>
    <cellStyle name="_TG-TH_2_BC  NAM 2007" xfId="982"/>
    <cellStyle name="_TG-TH_2_BC CV 6403 BKHĐT" xfId="983"/>
    <cellStyle name="_TG-TH_2_BC NQ11-CP - chinh sua lai" xfId="984"/>
    <cellStyle name="_TG-TH_2_BC NQ11-CP-Quynh sau bieu so3" xfId="985"/>
    <cellStyle name="_TG-TH_2_BC_NQ11-CP_-_Thao_sua_lai" xfId="986"/>
    <cellStyle name="_TG-TH_2_Bieu mau cong trinh khoi cong moi 3-4" xfId="987"/>
    <cellStyle name="_TG-TH_2_Bieu3ODA" xfId="988"/>
    <cellStyle name="_TG-TH_2_Bieu3ODA_1" xfId="989"/>
    <cellStyle name="_TG-TH_2_Bieu4HTMT" xfId="990"/>
    <cellStyle name="_TG-TH_2_bo sung von KCH nam 2010 va Du an tre kho khan" xfId="991"/>
    <cellStyle name="_TG-TH_2_Book1" xfId="992"/>
    <cellStyle name="_TG-TH_2_Book1 2" xfId="993"/>
    <cellStyle name="_TG-TH_2_Book1_1" xfId="994"/>
    <cellStyle name="_TG-TH_2_Book1_1 2" xfId="995"/>
    <cellStyle name="_TG-TH_2_Book1_1_BC CV 6403 BKHĐT" xfId="996"/>
    <cellStyle name="_TG-TH_2_Book1_1_Bieu mau cong trinh khoi cong moi 3-4" xfId="997"/>
    <cellStyle name="_TG-TH_2_Book1_1_Bieu3ODA" xfId="998"/>
    <cellStyle name="_TG-TH_2_Book1_1_Bieu4HTMT" xfId="999"/>
    <cellStyle name="_TG-TH_2_Book1_1_Book1" xfId="1000"/>
    <cellStyle name="_TG-TH_2_Book1_1_Luy ke von ung nam 2011 -Thoa gui ngay 12-8-2012" xfId="1001"/>
    <cellStyle name="_TG-TH_2_Book1_2" xfId="1002"/>
    <cellStyle name="_TG-TH_2_Book1_2 2" xfId="1003"/>
    <cellStyle name="_TG-TH_2_Book1_2_BC CV 6403 BKHĐT" xfId="1004"/>
    <cellStyle name="_TG-TH_2_Book1_2_Bieu3ODA" xfId="1005"/>
    <cellStyle name="_TG-TH_2_Book1_2_Luy ke von ung nam 2011 -Thoa gui ngay 12-8-2012" xfId="1006"/>
    <cellStyle name="_TG-TH_2_Book1_3" xfId="1007"/>
    <cellStyle name="_TG-TH_2_Book1_3 2" xfId="1008"/>
    <cellStyle name="_TG-TH_2_Book1_BC CV 6403 BKHĐT" xfId="1009"/>
    <cellStyle name="_TG-TH_2_Book1_Bieu mau cong trinh khoi cong moi 3-4" xfId="1010"/>
    <cellStyle name="_TG-TH_2_Book1_Bieu3ODA" xfId="1011"/>
    <cellStyle name="_TG-TH_2_Book1_Bieu4HTMT" xfId="1012"/>
    <cellStyle name="_TG-TH_2_Book1_bo sung von KCH nam 2010 va Du an tre kho khan" xfId="1013"/>
    <cellStyle name="_TG-TH_2_Book1_Book1" xfId="1014"/>
    <cellStyle name="_TG-TH_2_Book1_danh muc chuan bi dau tu 2011 ngay 07-6-2011" xfId="1015"/>
    <cellStyle name="_TG-TH_2_Book1_Danh muc pbo nguon von XSKT, XDCB nam 2009 chuyen qua nam 2010" xfId="1016"/>
    <cellStyle name="_TG-TH_2_Book1_dieu chinh KH 2011 ngay 26-5-2011111" xfId="1017"/>
    <cellStyle name="_TG-TH_2_Book1_DS KCH PHAN BO VON NSDP NAM 2010" xfId="1018"/>
    <cellStyle name="_TG-TH_2_Book1_giao KH 2011 ngay 10-12-2010" xfId="1019"/>
    <cellStyle name="_TG-TH_2_Book1_Luy ke von ung nam 2011 -Thoa gui ngay 12-8-2012" xfId="1020"/>
    <cellStyle name="_TG-TH_2_CAU Khanh Nam(Thi Cong)" xfId="1021"/>
    <cellStyle name="_TG-TH_2_CoCauPhi (version 1)" xfId="1023"/>
    <cellStyle name="_TG-TH_2_Copy of 05-12  KH trung han 2016-2020 - Liem Thinh edited (1)" xfId="1024"/>
    <cellStyle name="_TG-TH_2_ChiHuong_ApGia" xfId="1022"/>
    <cellStyle name="_TG-TH_2_danh muc chuan bi dau tu 2011 ngay 07-6-2011" xfId="1025"/>
    <cellStyle name="_TG-TH_2_Danh muc pbo nguon von XSKT, XDCB nam 2009 chuyen qua nam 2010" xfId="1026"/>
    <cellStyle name="_TG-TH_2_DAU NOI PL-CL TAI PHU LAMHC" xfId="1027"/>
    <cellStyle name="_TG-TH_2_dieu chinh KH 2011 ngay 26-5-2011111" xfId="1028"/>
    <cellStyle name="_TG-TH_2_DS KCH PHAN BO VON NSDP NAM 2010" xfId="1029"/>
    <cellStyle name="_TG-TH_2_DTCDT MR.2N110.HOCMON.TDTOAN.CCUNG" xfId="1030"/>
    <cellStyle name="_TG-TH_2_DU TRU VAT TU" xfId="1031"/>
    <cellStyle name="_TG-TH_2_GTGT 2003" xfId="1033"/>
    <cellStyle name="_TG-TH_2_giao KH 2011 ngay 10-12-2010" xfId="1032"/>
    <cellStyle name="_TG-TH_2_KE KHAI THUE GTGT 2004" xfId="1034"/>
    <cellStyle name="_TG-TH_2_KE KHAI THUE GTGT 2004_BCTC2004" xfId="1035"/>
    <cellStyle name="_TG-TH_2_kien giang 2" xfId="1038"/>
    <cellStyle name="_TG-TH_2_KH TPCP 2016-2020 (tong hop)" xfId="1036"/>
    <cellStyle name="_TG-TH_2_KH TPCP vung TNB (03-1-2012)" xfId="1037"/>
    <cellStyle name="_TG-TH_2_Lora-tungchau" xfId="1039"/>
    <cellStyle name="_TG-TH_2_Luy ke von ung nam 2011 -Thoa gui ngay 12-8-2012" xfId="1040"/>
    <cellStyle name="_TG-TH_2_N-X-T-04" xfId="1042"/>
    <cellStyle name="_TG-TH_2_NhanCong" xfId="1041"/>
    <cellStyle name="_TG-TH_2_PGIA-phieu tham tra Kho bac" xfId="1043"/>
    <cellStyle name="_TG-TH_2_PT02-02" xfId="1045"/>
    <cellStyle name="_TG-TH_2_PT02-02_Book1" xfId="1046"/>
    <cellStyle name="_TG-TH_2_PT02-03" xfId="1047"/>
    <cellStyle name="_TG-TH_2_PT02-03_Book1" xfId="1048"/>
    <cellStyle name="_TG-TH_2_phu luc tong ket tinh hinh TH giai doan 03-10 (ngay 30)" xfId="1044"/>
    <cellStyle name="_TG-TH_2_Qt-HT3PQ1(CauKho)" xfId="1049"/>
    <cellStyle name="_TG-TH_2_Sheet1" xfId="1050"/>
    <cellStyle name="_TG-TH_2_TK152-04" xfId="1051"/>
    <cellStyle name="_TG-TH_2_ÿÿÿÿÿ" xfId="1052"/>
    <cellStyle name="_TG-TH_2_ÿÿÿÿÿ_Bieu mau cong trinh khoi cong moi 3-4" xfId="1053"/>
    <cellStyle name="_TG-TH_2_ÿÿÿÿÿ_Bieu3ODA" xfId="1054"/>
    <cellStyle name="_TG-TH_2_ÿÿÿÿÿ_Bieu4HTMT" xfId="1055"/>
    <cellStyle name="_TG-TH_2_ÿÿÿÿÿ_kien giang 2" xfId="1057"/>
    <cellStyle name="_TG-TH_2_ÿÿÿÿÿ_KH TPCP vung TNB (03-1-2012)" xfId="1056"/>
    <cellStyle name="_TG-TH_3" xfId="1058"/>
    <cellStyle name="_TG-TH_3 2" xfId="1059"/>
    <cellStyle name="_TG-TH_3_05-12  KH trung han 2016-2020 - Liem Thinh edited" xfId="1060"/>
    <cellStyle name="_TG-TH_3_Copy of 05-12  KH trung han 2016-2020 - Liem Thinh edited (1)" xfId="1061"/>
    <cellStyle name="_TG-TH_3_KH TPCP 2016-2020 (tong hop)" xfId="1062"/>
    <cellStyle name="_TG-TH_3_Lora-tungchau" xfId="1063"/>
    <cellStyle name="_TG-TH_3_Lora-tungchau 2" xfId="1064"/>
    <cellStyle name="_TG-TH_3_Lora-tungchau_05-12  KH trung han 2016-2020 - Liem Thinh edited" xfId="1065"/>
    <cellStyle name="_TG-TH_3_Lora-tungchau_Copy of 05-12  KH trung han 2016-2020 - Liem Thinh edited (1)" xfId="1066"/>
    <cellStyle name="_TG-TH_3_Lora-tungchau_KH TPCP 2016-2020 (tong hop)" xfId="1067"/>
    <cellStyle name="_TG-TH_3_Qt-HT3PQ1(CauKho)" xfId="1068"/>
    <cellStyle name="_TG-TH_4" xfId="1069"/>
    <cellStyle name="_TK152-04" xfId="1071"/>
    <cellStyle name="_Tong dutoan PP LAHAI" xfId="1072"/>
    <cellStyle name="_TPCP GT-24-5-Mien Nui" xfId="1073"/>
    <cellStyle name="_TPCP GT-24-5-Mien Nui_!1 1 bao cao giao KH ve HTCMT vung TNB   12-12-2011" xfId="1074"/>
    <cellStyle name="_TPCP GT-24-5-Mien Nui_Bieu4HTMT" xfId="1075"/>
    <cellStyle name="_TPCP GT-24-5-Mien Nui_Bieu4HTMT_!1 1 bao cao giao KH ve HTCMT vung TNB   12-12-2011" xfId="1076"/>
    <cellStyle name="_TPCP GT-24-5-Mien Nui_Bieu4HTMT_KH TPCP vung TNB (03-1-2012)" xfId="1077"/>
    <cellStyle name="_TPCP GT-24-5-Mien Nui_KH TPCP vung TNB (03-1-2012)" xfId="1078"/>
    <cellStyle name="_TH KH 2010" xfId="1070"/>
    <cellStyle name="_ung truoc 2011 NSTW Thanh Hoa + Nge An gui Thu 12-5" xfId="1079"/>
    <cellStyle name="_ung truoc 2011 NSTW Thanh Hoa + Nge An gui Thu 12-5_!1 1 bao cao giao KH ve HTCMT vung TNB   12-12-2011" xfId="1080"/>
    <cellStyle name="_ung truoc 2011 NSTW Thanh Hoa + Nge An gui Thu 12-5_Bieu4HTMT" xfId="1081"/>
    <cellStyle name="_ung truoc 2011 NSTW Thanh Hoa + Nge An gui Thu 12-5_Bieu4HTMT_!1 1 bao cao giao KH ve HTCMT vung TNB   12-12-2011" xfId="1082"/>
    <cellStyle name="_ung truoc 2011 NSTW Thanh Hoa + Nge An gui Thu 12-5_Bieu4HTMT_KH TPCP vung TNB (03-1-2012)" xfId="1083"/>
    <cellStyle name="_ung truoc 2011 NSTW Thanh Hoa + Nge An gui Thu 12-5_KH TPCP vung TNB (03-1-2012)" xfId="1084"/>
    <cellStyle name="_ung truoc cua long an (6-5-2010)" xfId="1085"/>
    <cellStyle name="_Ung von nam 2011 vung TNB - Doan Cong tac (12-5-2010)" xfId="1086"/>
    <cellStyle name="_Ung von nam 2011 vung TNB - Doan Cong tac (12-5-2010)_!1 1 bao cao giao KH ve HTCMT vung TNB   12-12-2011" xfId="1087"/>
    <cellStyle name="_Ung von nam 2011 vung TNB - Doan Cong tac (12-5-2010)_Bieu4HTMT" xfId="1088"/>
    <cellStyle name="_Ung von nam 2011 vung TNB - Doan Cong tac (12-5-2010)_Bieu4HTMT_!1 1 bao cao giao KH ve HTCMT vung TNB   12-12-2011" xfId="1089"/>
    <cellStyle name="_Ung von nam 2011 vung TNB - Doan Cong tac (12-5-2010)_Bieu4HTMT_KH TPCP vung TNB (03-1-2012)" xfId="1090"/>
    <cellStyle name="_Ung von nam 2011 vung TNB - Doan Cong tac (12-5-2010)_Cong trinh co y kien LD_Dang_NN_2011-Tay nguyen-9-10" xfId="1092"/>
    <cellStyle name="_Ung von nam 2011 vung TNB - Doan Cong tac (12-5-2010)_Cong trinh co y kien LD_Dang_NN_2011-Tay nguyen-9-10_!1 1 bao cao giao KH ve HTCMT vung TNB   12-12-2011" xfId="1093"/>
    <cellStyle name="_Ung von nam 2011 vung TNB - Doan Cong tac (12-5-2010)_Cong trinh co y kien LD_Dang_NN_2011-Tay nguyen-9-10_Bieu4HTMT" xfId="1094"/>
    <cellStyle name="_Ung von nam 2011 vung TNB - Doan Cong tac (12-5-2010)_Cong trinh co y kien LD_Dang_NN_2011-Tay nguyen-9-10_Bieu4HTMT_!1 1 bao cao giao KH ve HTCMT vung TNB   12-12-2011" xfId="1095"/>
    <cellStyle name="_Ung von nam 2011 vung TNB - Doan Cong tac (12-5-2010)_Cong trinh co y kien LD_Dang_NN_2011-Tay nguyen-9-10_Bieu4HTMT_KH TPCP vung TNB (03-1-2012)" xfId="1096"/>
    <cellStyle name="_Ung von nam 2011 vung TNB - Doan Cong tac (12-5-2010)_Cong trinh co y kien LD_Dang_NN_2011-Tay nguyen-9-10_KH TPCP vung TNB (03-1-2012)" xfId="1097"/>
    <cellStyle name="_Ung von nam 2011 vung TNB - Doan Cong tac (12-5-2010)_Chuẩn bị đầu tư 2011 (sep Hung)_KH 2012 (T3-2013)" xfId="1091"/>
    <cellStyle name="_Ung von nam 2011 vung TNB - Doan Cong tac (12-5-2010)_KH TPCP vung TNB (03-1-2012)" xfId="1098"/>
    <cellStyle name="_Ung von nam 2011 vung TNB - Doan Cong tac (12-5-2010)_TN - Ho tro khac 2011" xfId="1099"/>
    <cellStyle name="_Ung von nam 2011 vung TNB - Doan Cong tac (12-5-2010)_TN - Ho tro khac 2011_!1 1 bao cao giao KH ve HTCMT vung TNB   12-12-2011" xfId="1100"/>
    <cellStyle name="_Ung von nam 2011 vung TNB - Doan Cong tac (12-5-2010)_TN - Ho tro khac 2011_Bieu4HTMT" xfId="1101"/>
    <cellStyle name="_Ung von nam 2011 vung TNB - Doan Cong tac (12-5-2010)_TN - Ho tro khac 2011_Bieu4HTMT_!1 1 bao cao giao KH ve HTCMT vung TNB   12-12-2011" xfId="1102"/>
    <cellStyle name="_Ung von nam 2011 vung TNB - Doan Cong tac (12-5-2010)_TN - Ho tro khac 2011_Bieu4HTMT_KH TPCP vung TNB (03-1-2012)" xfId="1103"/>
    <cellStyle name="_Ung von nam 2011 vung TNB - Doan Cong tac (12-5-2010)_TN - Ho tro khac 2011_KH TPCP vung TNB (03-1-2012)" xfId="1104"/>
    <cellStyle name="_Von dau tu 2006-2020 (TL chien luoc)" xfId="1105"/>
    <cellStyle name="_Von dau tu 2006-2020 (TL chien luoc)_15_10_2013 BC nhu cau von doi ung ODA (2014-2016) ngay 15102013 Sua" xfId="1106"/>
    <cellStyle name="_Von dau tu 2006-2020 (TL chien luoc)_BC nhu cau von doi ung ODA nganh NN (BKH)" xfId="1107"/>
    <cellStyle name="_Von dau tu 2006-2020 (TL chien luoc)_BC nhu cau von doi ung ODA nganh NN (BKH)_05-12  KH trung han 2016-2020 - Liem Thinh edited" xfId="1108"/>
    <cellStyle name="_Von dau tu 2006-2020 (TL chien luoc)_BC nhu cau von doi ung ODA nganh NN (BKH)_Copy of 05-12  KH trung han 2016-2020 - Liem Thinh edited (1)" xfId="1109"/>
    <cellStyle name="_Von dau tu 2006-2020 (TL chien luoc)_BC Tai co cau (bieu TH)" xfId="1110"/>
    <cellStyle name="_Von dau tu 2006-2020 (TL chien luoc)_BC Tai co cau (bieu TH)_05-12  KH trung han 2016-2020 - Liem Thinh edited" xfId="1111"/>
    <cellStyle name="_Von dau tu 2006-2020 (TL chien luoc)_BC Tai co cau (bieu TH)_Copy of 05-12  KH trung han 2016-2020 - Liem Thinh edited (1)" xfId="1112"/>
    <cellStyle name="_Von dau tu 2006-2020 (TL chien luoc)_DK 2014-2015 final" xfId="1113"/>
    <cellStyle name="_Von dau tu 2006-2020 (TL chien luoc)_DK 2014-2015 final_05-12  KH trung han 2016-2020 - Liem Thinh edited" xfId="1114"/>
    <cellStyle name="_Von dau tu 2006-2020 (TL chien luoc)_DK 2014-2015 final_Copy of 05-12  KH trung han 2016-2020 - Liem Thinh edited (1)" xfId="1115"/>
    <cellStyle name="_Von dau tu 2006-2020 (TL chien luoc)_DK 2014-2015 new" xfId="1116"/>
    <cellStyle name="_Von dau tu 2006-2020 (TL chien luoc)_DK 2014-2015 new_05-12  KH trung han 2016-2020 - Liem Thinh edited" xfId="1117"/>
    <cellStyle name="_Von dau tu 2006-2020 (TL chien luoc)_DK 2014-2015 new_Copy of 05-12  KH trung han 2016-2020 - Liem Thinh edited (1)" xfId="1118"/>
    <cellStyle name="_Von dau tu 2006-2020 (TL chien luoc)_DK KH CBDT 2014 11-11-2013" xfId="1119"/>
    <cellStyle name="_Von dau tu 2006-2020 (TL chien luoc)_DK KH CBDT 2014 11-11-2013(1)" xfId="1120"/>
    <cellStyle name="_Von dau tu 2006-2020 (TL chien luoc)_DK KH CBDT 2014 11-11-2013(1)_05-12  KH trung han 2016-2020 - Liem Thinh edited" xfId="1121"/>
    <cellStyle name="_Von dau tu 2006-2020 (TL chien luoc)_DK KH CBDT 2014 11-11-2013(1)_Copy of 05-12  KH trung han 2016-2020 - Liem Thinh edited (1)" xfId="1122"/>
    <cellStyle name="_Von dau tu 2006-2020 (TL chien luoc)_DK KH CBDT 2014 11-11-2013_05-12  KH trung han 2016-2020 - Liem Thinh edited" xfId="1123"/>
    <cellStyle name="_Von dau tu 2006-2020 (TL chien luoc)_DK KH CBDT 2014 11-11-2013_Copy of 05-12  KH trung han 2016-2020 - Liem Thinh edited (1)" xfId="1124"/>
    <cellStyle name="_Von dau tu 2006-2020 (TL chien luoc)_KH 2011-2015" xfId="1125"/>
    <cellStyle name="_Von dau tu 2006-2020 (TL chien luoc)_tai co cau dau tu (tong hop)1" xfId="1126"/>
    <cellStyle name="_x005f_x0001_" xfId="1127"/>
    <cellStyle name="_x005f_x0001__!1 1 bao cao giao KH ve HTCMT vung TNB   12-12-2011" xfId="1128"/>
    <cellStyle name="_x005f_x0001__kien giang 2" xfId="1129"/>
    <cellStyle name="_x005f_x000d__x005f_x000a_JournalTemplate=C:\COMFO\CTALK\JOURSTD.TPL_x005f_x000d__x005f_x000a_LbStateAddress=3 3 0 251 1 89 2 311_x005f_x000d__x005f_x000a_LbStateJou" xfId="1130"/>
    <cellStyle name="_x005f_x005f_x005f_x0001_" xfId="1131"/>
    <cellStyle name="_x005f_x005f_x005f_x0001__!1 1 bao cao giao KH ve HTCMT vung TNB   12-12-2011" xfId="1132"/>
    <cellStyle name="_x005f_x005f_x005f_x0001__kien giang 2" xfId="1133"/>
    <cellStyle name="_x005f_x005f_x005f_x000d__x005f_x005f_x005f_x000a_JournalTemplate=C:\COMFO\CTALK\JOURSTD.TPL_x005f_x005f_x005f_x000d__x005f_x005f_x005f_x000a_LbStateAddress=3 3 0 251 1 89 2 311_x005f_x005f_x005f_x000d__x005f_x005f_x005f_x000a_LbStateJou" xfId="1134"/>
    <cellStyle name="_XDCB thang 12.2010" xfId="1135"/>
    <cellStyle name="_ÿÿÿÿÿ" xfId="1136"/>
    <cellStyle name="_ÿÿÿÿÿ_Bieu mau cong trinh khoi cong moi 3-4" xfId="1137"/>
    <cellStyle name="_ÿÿÿÿÿ_Bieu mau cong trinh khoi cong moi 3-4_!1 1 bao cao giao KH ve HTCMT vung TNB   12-12-2011" xfId="1138"/>
    <cellStyle name="_ÿÿÿÿÿ_Bieu mau cong trinh khoi cong moi 3-4_KH TPCP vung TNB (03-1-2012)" xfId="1139"/>
    <cellStyle name="_ÿÿÿÿÿ_Bieu3ODA" xfId="1140"/>
    <cellStyle name="_ÿÿÿÿÿ_Bieu3ODA_!1 1 bao cao giao KH ve HTCMT vung TNB   12-12-2011" xfId="1141"/>
    <cellStyle name="_ÿÿÿÿÿ_Bieu3ODA_KH TPCP vung TNB (03-1-2012)" xfId="1142"/>
    <cellStyle name="_ÿÿÿÿÿ_Bieu4HTMT" xfId="1143"/>
    <cellStyle name="_ÿÿÿÿÿ_Bieu4HTMT_!1 1 bao cao giao KH ve HTCMT vung TNB   12-12-2011" xfId="1144"/>
    <cellStyle name="_ÿÿÿÿÿ_Bieu4HTMT_KH TPCP vung TNB (03-1-2012)" xfId="1145"/>
    <cellStyle name="_ÿÿÿÿÿ_kien giang 2" xfId="1149"/>
    <cellStyle name="_ÿÿÿÿÿ_Kh ql62 (2010) 11-09" xfId="1146"/>
    <cellStyle name="_ÿÿÿÿÿ_KH TPCP vung TNB (03-1-2012)" xfId="1147"/>
    <cellStyle name="_ÿÿÿÿÿ_Khung 2012" xfId="1148"/>
    <cellStyle name="~1" xfId="1150"/>
    <cellStyle name="’Ê‰Ý [0.00]_laroux" xfId="1151"/>
    <cellStyle name="’Ê‰Ý_laroux" xfId="1152"/>
    <cellStyle name="¤@¯ë_CHI PHI QUAN LY 1-00" xfId="1153"/>
    <cellStyle name="•W?_Format" xfId="1154"/>
    <cellStyle name="•W€_’·Šú‰p•¶" xfId="1155"/>
    <cellStyle name="•W_’·Šú‰p•¶" xfId="1156"/>
    <cellStyle name="W_MARINE" xfId="1157"/>
    <cellStyle name="0" xfId="1158"/>
    <cellStyle name="0 2" xfId="1159"/>
    <cellStyle name="0 2 2" xfId="1160"/>
    <cellStyle name="0 3" xfId="1161"/>
    <cellStyle name="0 3 2" xfId="1162"/>
    <cellStyle name="0,0_x000a__x000a_NA_x000a__x000a_" xfId="1163"/>
    <cellStyle name="0,0_x000d__x000a_NA_x000d__x000a_" xfId="1164"/>
    <cellStyle name="0,0_x000d__x000a_NA_x000d__x000a_ 2" xfId="1165"/>
    <cellStyle name="0,0_x000d__x000a_NA_x000d__x000a__Thanh hoa chinh thuc 28-2" xfId="1166"/>
    <cellStyle name="0,0_x005f_x000d__x005f_x000a_NA_x005f_x000d__x005f_x000a_" xfId="1167"/>
    <cellStyle name="0.0" xfId="1168"/>
    <cellStyle name="0.0 2" xfId="1169"/>
    <cellStyle name="0.0 2 2" xfId="1170"/>
    <cellStyle name="0.0 3" xfId="1171"/>
    <cellStyle name="0.00" xfId="1172"/>
    <cellStyle name="0.00 2" xfId="1173"/>
    <cellStyle name="0.00 2 2" xfId="1174"/>
    <cellStyle name="0.00 3" xfId="1175"/>
    <cellStyle name="1" xfId="1176"/>
    <cellStyle name="1 2" xfId="1177"/>
    <cellStyle name="1_!1 1 bao cao giao KH ve HTCMT vung TNB   12-12-2011" xfId="1178"/>
    <cellStyle name="1_2-Ha GiangBB2011-V1" xfId="1179"/>
    <cellStyle name="1_50-BB Vung tau 2011" xfId="1180"/>
    <cellStyle name="1_52-Long An2011.BB-V1" xfId="1181"/>
    <cellStyle name="1_BAO GIA NGAY 24-10-08 (co dam)" xfId="1182"/>
    <cellStyle name="1_Bieu4HTMT" xfId="1183"/>
    <cellStyle name="1_Book1" xfId="1184"/>
    <cellStyle name="1_Book1_1" xfId="1185"/>
    <cellStyle name="1_Book1_1_!1 1 bao cao giao KH ve HTCMT vung TNB   12-12-2011" xfId="1186"/>
    <cellStyle name="1_Book1_1_Bieu4HTMT" xfId="1187"/>
    <cellStyle name="1_Book1_1_Bieu4HTMT_!1 1 bao cao giao KH ve HTCMT vung TNB   12-12-2011" xfId="1188"/>
    <cellStyle name="1_Book1_1_Bieu4HTMT_KH TPCP vung TNB (03-1-2012)" xfId="1189"/>
    <cellStyle name="1_Book1_1_KH TPCP vung TNB (03-1-2012)" xfId="1190"/>
    <cellStyle name="1_Cau thuy dien Ban La (Cu Anh)" xfId="1191"/>
    <cellStyle name="1_Cau thuy dien Ban La (Cu Anh)_!1 1 bao cao giao KH ve HTCMT vung TNB   12-12-2011" xfId="1192"/>
    <cellStyle name="1_Cau thuy dien Ban La (Cu Anh)_Bieu4HTMT" xfId="1193"/>
    <cellStyle name="1_Cau thuy dien Ban La (Cu Anh)_Bieu4HTMT_!1 1 bao cao giao KH ve HTCMT vung TNB   12-12-2011" xfId="1194"/>
    <cellStyle name="1_Cau thuy dien Ban La (Cu Anh)_Bieu4HTMT_KH TPCP vung TNB (03-1-2012)" xfId="1195"/>
    <cellStyle name="1_Cau thuy dien Ban La (Cu Anh)_KH TPCP vung TNB (03-1-2012)" xfId="1196"/>
    <cellStyle name="1_Cong trinh co y kien LD_Dang_NN_2011-Tay nguyen-9-10" xfId="1197"/>
    <cellStyle name="1_DT 2010-Dong  Nai-V2" xfId="1198"/>
    <cellStyle name="1_Du toan 558 (Km17+508.12 - Km 22)" xfId="1199"/>
    <cellStyle name="1_Du toan 558 (Km17+508.12 - Km 22)_!1 1 bao cao giao KH ve HTCMT vung TNB   12-12-2011" xfId="1200"/>
    <cellStyle name="1_Du toan 558 (Km17+508.12 - Km 22)_Bieu4HTMT" xfId="1201"/>
    <cellStyle name="1_Du toan 558 (Km17+508.12 - Km 22)_Bieu4HTMT_!1 1 bao cao giao KH ve HTCMT vung TNB   12-12-2011" xfId="1202"/>
    <cellStyle name="1_Du toan 558 (Km17+508.12 - Km 22)_Bieu4HTMT_KH TPCP vung TNB (03-1-2012)" xfId="1203"/>
    <cellStyle name="1_Du toan 558 (Km17+508.12 - Km 22)_KH TPCP vung TNB (03-1-2012)" xfId="1204"/>
    <cellStyle name="1_Gia_VLQL48_duyet " xfId="1205"/>
    <cellStyle name="1_Gia_VLQL48_duyet _!1 1 bao cao giao KH ve HTCMT vung TNB   12-12-2011" xfId="1206"/>
    <cellStyle name="1_Gia_VLQL48_duyet _Bieu4HTMT" xfId="1207"/>
    <cellStyle name="1_Gia_VLQL48_duyet _Bieu4HTMT_!1 1 bao cao giao KH ve HTCMT vung TNB   12-12-2011" xfId="1208"/>
    <cellStyle name="1_Gia_VLQL48_duyet _Bieu4HTMT_KH TPCP vung TNB (03-1-2012)" xfId="1209"/>
    <cellStyle name="1_Gia_VLQL48_duyet _KH TPCP vung TNB (03-1-2012)" xfId="1210"/>
    <cellStyle name="1_Hai Duong2010-PA294.700" xfId="1211"/>
    <cellStyle name="1_Hai Duong2010-V1-Dukienlai" xfId="1212"/>
    <cellStyle name="1_KlQdinhduyet" xfId="1216"/>
    <cellStyle name="1_KlQdinhduyet_!1 1 bao cao giao KH ve HTCMT vung TNB   12-12-2011" xfId="1217"/>
    <cellStyle name="1_KlQdinhduyet_Bieu4HTMT" xfId="1218"/>
    <cellStyle name="1_KlQdinhduyet_Bieu4HTMT_!1 1 bao cao giao KH ve HTCMT vung TNB   12-12-2011" xfId="1219"/>
    <cellStyle name="1_KlQdinhduyet_Bieu4HTMT_KH TPCP vung TNB (03-1-2012)" xfId="1220"/>
    <cellStyle name="1_KlQdinhduyet_KH TPCP vung TNB (03-1-2012)" xfId="1221"/>
    <cellStyle name="1_Kh ql62 (2010) 11-09" xfId="1213"/>
    <cellStyle name="1_KH TPCP vung TNB (03-1-2012)" xfId="1214"/>
    <cellStyle name="1_Khung 2012" xfId="1215"/>
    <cellStyle name="1_TN - Ho tro khac 2011" xfId="1222"/>
    <cellStyle name="1_TRUNG PMU 5" xfId="1223"/>
    <cellStyle name="1_Vinh Phuc2010-V1" xfId="1224"/>
    <cellStyle name="1_ÿÿÿÿÿ" xfId="1225"/>
    <cellStyle name="1_ÿÿÿÿÿ_Bieu tong hop nhu cau ung 2011 da chon loc -Mien nui" xfId="1226"/>
    <cellStyle name="1_ÿÿÿÿÿ_Bieu tong hop nhu cau ung 2011 da chon loc -Mien nui 2" xfId="1227"/>
    <cellStyle name="1_ÿÿÿÿÿ_Bieu tong hop nhu cau ung 2011 da chon loc -Mien nui 2 2" xfId="1228"/>
    <cellStyle name="1_ÿÿÿÿÿ_Bieu tong hop nhu cau ung 2011 da chon loc -Mien nui 3" xfId="1229"/>
    <cellStyle name="1_ÿÿÿÿÿ_Kh ql62 (2010) 11-09" xfId="1230"/>
    <cellStyle name="1_ÿÿÿÿÿ_Khung 2012" xfId="1231"/>
    <cellStyle name="15" xfId="1232"/>
    <cellStyle name="18" xfId="1233"/>
    <cellStyle name="¹éºÐÀ²_      " xfId="1234"/>
    <cellStyle name="2" xfId="1235"/>
    <cellStyle name="2_Book1" xfId="1236"/>
    <cellStyle name="2_Book1_1" xfId="1237"/>
    <cellStyle name="2_Book1_1_!1 1 bao cao giao KH ve HTCMT vung TNB   12-12-2011" xfId="1238"/>
    <cellStyle name="2_Book1_1_Bieu4HTMT" xfId="1239"/>
    <cellStyle name="2_Book1_1_Bieu4HTMT_!1 1 bao cao giao KH ve HTCMT vung TNB   12-12-2011" xfId="1240"/>
    <cellStyle name="2_Book1_1_Bieu4HTMT_KH TPCP vung TNB (03-1-2012)" xfId="1241"/>
    <cellStyle name="2_Book1_1_KH TPCP vung TNB (03-1-2012)" xfId="1242"/>
    <cellStyle name="2_Cau thuy dien Ban La (Cu Anh)" xfId="1243"/>
    <cellStyle name="2_Cau thuy dien Ban La (Cu Anh)_!1 1 bao cao giao KH ve HTCMT vung TNB   12-12-2011" xfId="1244"/>
    <cellStyle name="2_Cau thuy dien Ban La (Cu Anh)_Bieu4HTMT" xfId="1245"/>
    <cellStyle name="2_Cau thuy dien Ban La (Cu Anh)_Bieu4HTMT_!1 1 bao cao giao KH ve HTCMT vung TNB   12-12-2011" xfId="1246"/>
    <cellStyle name="2_Cau thuy dien Ban La (Cu Anh)_Bieu4HTMT_KH TPCP vung TNB (03-1-2012)" xfId="1247"/>
    <cellStyle name="2_Cau thuy dien Ban La (Cu Anh)_KH TPCP vung TNB (03-1-2012)" xfId="1248"/>
    <cellStyle name="2_Du toan 558 (Km17+508.12 - Km 22)" xfId="1249"/>
    <cellStyle name="2_Du toan 558 (Km17+508.12 - Km 22)_!1 1 bao cao giao KH ve HTCMT vung TNB   12-12-2011" xfId="1250"/>
    <cellStyle name="2_Du toan 558 (Km17+508.12 - Km 22)_Bieu4HTMT" xfId="1251"/>
    <cellStyle name="2_Du toan 558 (Km17+508.12 - Km 22)_Bieu4HTMT_!1 1 bao cao giao KH ve HTCMT vung TNB   12-12-2011" xfId="1252"/>
    <cellStyle name="2_Du toan 558 (Km17+508.12 - Km 22)_Bieu4HTMT_KH TPCP vung TNB (03-1-2012)" xfId="1253"/>
    <cellStyle name="2_Du toan 558 (Km17+508.12 - Km 22)_KH TPCP vung TNB (03-1-2012)" xfId="1254"/>
    <cellStyle name="2_Gia_VLQL48_duyet " xfId="1255"/>
    <cellStyle name="2_Gia_VLQL48_duyet _!1 1 bao cao giao KH ve HTCMT vung TNB   12-12-2011" xfId="1256"/>
    <cellStyle name="2_Gia_VLQL48_duyet _Bieu4HTMT" xfId="1257"/>
    <cellStyle name="2_Gia_VLQL48_duyet _Bieu4HTMT_!1 1 bao cao giao KH ve HTCMT vung TNB   12-12-2011" xfId="1258"/>
    <cellStyle name="2_Gia_VLQL48_duyet _Bieu4HTMT_KH TPCP vung TNB (03-1-2012)" xfId="1259"/>
    <cellStyle name="2_Gia_VLQL48_duyet _KH TPCP vung TNB (03-1-2012)" xfId="1260"/>
    <cellStyle name="2_KlQdinhduyet" xfId="1261"/>
    <cellStyle name="2_KlQdinhduyet_!1 1 bao cao giao KH ve HTCMT vung TNB   12-12-2011" xfId="1262"/>
    <cellStyle name="2_KlQdinhduyet_Bieu4HTMT" xfId="1263"/>
    <cellStyle name="2_KlQdinhduyet_Bieu4HTMT_!1 1 bao cao giao KH ve HTCMT vung TNB   12-12-2011" xfId="1264"/>
    <cellStyle name="2_KlQdinhduyet_Bieu4HTMT_KH TPCP vung TNB (03-1-2012)" xfId="1265"/>
    <cellStyle name="2_KlQdinhduyet_KH TPCP vung TNB (03-1-2012)" xfId="1266"/>
    <cellStyle name="2_TRUNG PMU 5" xfId="1267"/>
    <cellStyle name="2_ÿÿÿÿÿ" xfId="1268"/>
    <cellStyle name="2_ÿÿÿÿÿ_Bieu tong hop nhu cau ung 2011 da chon loc -Mien nui" xfId="1269"/>
    <cellStyle name="2_ÿÿÿÿÿ_Bieu tong hop nhu cau ung 2011 da chon loc -Mien nui 2" xfId="1270"/>
    <cellStyle name="2_ÿÿÿÿÿ_Bieu tong hop nhu cau ung 2011 da chon loc -Mien nui 2 2" xfId="1271"/>
    <cellStyle name="2_ÿÿÿÿÿ_Bieu tong hop nhu cau ung 2011 da chon loc -Mien nui 3" xfId="1272"/>
    <cellStyle name="20" xfId="1273"/>
    <cellStyle name="20% - Accent1 2" xfId="1274"/>
    <cellStyle name="20% - Accent2 2" xfId="1275"/>
    <cellStyle name="20% - Accent3 2" xfId="1276"/>
    <cellStyle name="20% - Accent4 2" xfId="1277"/>
    <cellStyle name="20% - Accent5 2" xfId="1278"/>
    <cellStyle name="20% - Accent6 2" xfId="1279"/>
    <cellStyle name="-2001" xfId="1280"/>
    <cellStyle name="3" xfId="1281"/>
    <cellStyle name="3_Book1" xfId="1282"/>
    <cellStyle name="3_Book1_1" xfId="1283"/>
    <cellStyle name="3_Book1_1_!1 1 bao cao giao KH ve HTCMT vung TNB   12-12-2011" xfId="1284"/>
    <cellStyle name="3_Book1_1_Bieu4HTMT" xfId="1285"/>
    <cellStyle name="3_Book1_1_Bieu4HTMT_!1 1 bao cao giao KH ve HTCMT vung TNB   12-12-2011" xfId="1286"/>
    <cellStyle name="3_Book1_1_Bieu4HTMT_KH TPCP vung TNB (03-1-2012)" xfId="1287"/>
    <cellStyle name="3_Book1_1_KH TPCP vung TNB (03-1-2012)" xfId="1288"/>
    <cellStyle name="3_Cau thuy dien Ban La (Cu Anh)" xfId="1289"/>
    <cellStyle name="3_Cau thuy dien Ban La (Cu Anh)_!1 1 bao cao giao KH ve HTCMT vung TNB   12-12-2011" xfId="1290"/>
    <cellStyle name="3_Cau thuy dien Ban La (Cu Anh)_Bieu4HTMT" xfId="1291"/>
    <cellStyle name="3_Cau thuy dien Ban La (Cu Anh)_Bieu4HTMT_!1 1 bao cao giao KH ve HTCMT vung TNB   12-12-2011" xfId="1292"/>
    <cellStyle name="3_Cau thuy dien Ban La (Cu Anh)_Bieu4HTMT_KH TPCP vung TNB (03-1-2012)" xfId="1293"/>
    <cellStyle name="3_Cau thuy dien Ban La (Cu Anh)_KH TPCP vung TNB (03-1-2012)" xfId="1294"/>
    <cellStyle name="3_Du toan 558 (Km17+508.12 - Km 22)" xfId="1295"/>
    <cellStyle name="3_Du toan 558 (Km17+508.12 - Km 22)_!1 1 bao cao giao KH ve HTCMT vung TNB   12-12-2011" xfId="1296"/>
    <cellStyle name="3_Du toan 558 (Km17+508.12 - Km 22)_Bieu4HTMT" xfId="1297"/>
    <cellStyle name="3_Du toan 558 (Km17+508.12 - Km 22)_Bieu4HTMT_!1 1 bao cao giao KH ve HTCMT vung TNB   12-12-2011" xfId="1298"/>
    <cellStyle name="3_Du toan 558 (Km17+508.12 - Km 22)_Bieu4HTMT_KH TPCP vung TNB (03-1-2012)" xfId="1299"/>
    <cellStyle name="3_Du toan 558 (Km17+508.12 - Km 22)_KH TPCP vung TNB (03-1-2012)" xfId="1300"/>
    <cellStyle name="3_Gia_VLQL48_duyet " xfId="1301"/>
    <cellStyle name="3_Gia_VLQL48_duyet _!1 1 bao cao giao KH ve HTCMT vung TNB   12-12-2011" xfId="1302"/>
    <cellStyle name="3_Gia_VLQL48_duyet _Bieu4HTMT" xfId="1303"/>
    <cellStyle name="3_Gia_VLQL48_duyet _Bieu4HTMT_!1 1 bao cao giao KH ve HTCMT vung TNB   12-12-2011" xfId="1304"/>
    <cellStyle name="3_Gia_VLQL48_duyet _Bieu4HTMT_KH TPCP vung TNB (03-1-2012)" xfId="1305"/>
    <cellStyle name="3_Gia_VLQL48_duyet _KH TPCP vung TNB (03-1-2012)" xfId="1306"/>
    <cellStyle name="3_KlQdinhduyet" xfId="1307"/>
    <cellStyle name="3_KlQdinhduyet_!1 1 bao cao giao KH ve HTCMT vung TNB   12-12-2011" xfId="1308"/>
    <cellStyle name="3_KlQdinhduyet_Bieu4HTMT" xfId="1309"/>
    <cellStyle name="3_KlQdinhduyet_Bieu4HTMT_!1 1 bao cao giao KH ve HTCMT vung TNB   12-12-2011" xfId="1310"/>
    <cellStyle name="3_KlQdinhduyet_Bieu4HTMT_KH TPCP vung TNB (03-1-2012)" xfId="1311"/>
    <cellStyle name="3_KlQdinhduyet_KH TPCP vung TNB (03-1-2012)" xfId="1312"/>
    <cellStyle name="3_ÿÿÿÿÿ" xfId="1313"/>
    <cellStyle name="4" xfId="1314"/>
    <cellStyle name="4_Book1" xfId="1315"/>
    <cellStyle name="4_Book1_1" xfId="1316"/>
    <cellStyle name="4_Book1_1_!1 1 bao cao giao KH ve HTCMT vung TNB   12-12-2011" xfId="1317"/>
    <cellStyle name="4_Book1_1_Bieu4HTMT" xfId="1318"/>
    <cellStyle name="4_Book1_1_Bieu4HTMT_!1 1 bao cao giao KH ve HTCMT vung TNB   12-12-2011" xfId="1319"/>
    <cellStyle name="4_Book1_1_Bieu4HTMT_KH TPCP vung TNB (03-1-2012)" xfId="1320"/>
    <cellStyle name="4_Book1_1_KH TPCP vung TNB (03-1-2012)" xfId="1321"/>
    <cellStyle name="4_Cau thuy dien Ban La (Cu Anh)" xfId="1322"/>
    <cellStyle name="4_Cau thuy dien Ban La (Cu Anh)_!1 1 bao cao giao KH ve HTCMT vung TNB   12-12-2011" xfId="1323"/>
    <cellStyle name="4_Cau thuy dien Ban La (Cu Anh)_Bieu4HTMT" xfId="1324"/>
    <cellStyle name="4_Cau thuy dien Ban La (Cu Anh)_Bieu4HTMT_!1 1 bao cao giao KH ve HTCMT vung TNB   12-12-2011" xfId="1325"/>
    <cellStyle name="4_Cau thuy dien Ban La (Cu Anh)_Bieu4HTMT_KH TPCP vung TNB (03-1-2012)" xfId="1326"/>
    <cellStyle name="4_Cau thuy dien Ban La (Cu Anh)_KH TPCP vung TNB (03-1-2012)" xfId="1327"/>
    <cellStyle name="4_Du toan 558 (Km17+508.12 - Km 22)" xfId="1328"/>
    <cellStyle name="4_Du toan 558 (Km17+508.12 - Km 22)_!1 1 bao cao giao KH ve HTCMT vung TNB   12-12-2011" xfId="1329"/>
    <cellStyle name="4_Du toan 558 (Km17+508.12 - Km 22)_Bieu4HTMT" xfId="1330"/>
    <cellStyle name="4_Du toan 558 (Km17+508.12 - Km 22)_Bieu4HTMT_!1 1 bao cao giao KH ve HTCMT vung TNB   12-12-2011" xfId="1331"/>
    <cellStyle name="4_Du toan 558 (Km17+508.12 - Km 22)_Bieu4HTMT_KH TPCP vung TNB (03-1-2012)" xfId="1332"/>
    <cellStyle name="4_Du toan 558 (Km17+508.12 - Km 22)_KH TPCP vung TNB (03-1-2012)" xfId="1333"/>
    <cellStyle name="4_Gia_VLQL48_duyet " xfId="1334"/>
    <cellStyle name="4_Gia_VLQL48_duyet _!1 1 bao cao giao KH ve HTCMT vung TNB   12-12-2011" xfId="1335"/>
    <cellStyle name="4_Gia_VLQL48_duyet _Bieu4HTMT" xfId="1336"/>
    <cellStyle name="4_Gia_VLQL48_duyet _Bieu4HTMT_!1 1 bao cao giao KH ve HTCMT vung TNB   12-12-2011" xfId="1337"/>
    <cellStyle name="4_Gia_VLQL48_duyet _Bieu4HTMT_KH TPCP vung TNB (03-1-2012)" xfId="1338"/>
    <cellStyle name="4_Gia_VLQL48_duyet _KH TPCP vung TNB (03-1-2012)" xfId="1339"/>
    <cellStyle name="4_KlQdinhduyet" xfId="1340"/>
    <cellStyle name="4_KlQdinhduyet_!1 1 bao cao giao KH ve HTCMT vung TNB   12-12-2011" xfId="1341"/>
    <cellStyle name="4_KlQdinhduyet_Bieu4HTMT" xfId="1342"/>
    <cellStyle name="4_KlQdinhduyet_Bieu4HTMT_!1 1 bao cao giao KH ve HTCMT vung TNB   12-12-2011" xfId="1343"/>
    <cellStyle name="4_KlQdinhduyet_Bieu4HTMT_KH TPCP vung TNB (03-1-2012)" xfId="1344"/>
    <cellStyle name="4_KlQdinhduyet_KH TPCP vung TNB (03-1-2012)" xfId="1345"/>
    <cellStyle name="4_ÿÿÿÿÿ" xfId="1346"/>
    <cellStyle name="40% - Accent1 2" xfId="1347"/>
    <cellStyle name="40% - Accent2 2" xfId="1348"/>
    <cellStyle name="40% - Accent3 2" xfId="1349"/>
    <cellStyle name="40% - Accent4 2" xfId="1350"/>
    <cellStyle name="40% - Accent5 2" xfId="1351"/>
    <cellStyle name="40% - Accent6 2" xfId="1352"/>
    <cellStyle name="52" xfId="1353"/>
    <cellStyle name="6" xfId="1354"/>
    <cellStyle name="6_15_10_2013 BC nhu cau von doi ung ODA (2014-2016) ngay 15102013 Sua" xfId="1355"/>
    <cellStyle name="6_BC nhu cau von doi ung ODA nganh NN (BKH)" xfId="1356"/>
    <cellStyle name="6_BC nhu cau von doi ung ODA nganh NN (BKH)_05-12  KH trung han 2016-2020 - Liem Thinh edited" xfId="1357"/>
    <cellStyle name="6_BC nhu cau von doi ung ODA nganh NN (BKH)_Copy of 05-12  KH trung han 2016-2020 - Liem Thinh edited (1)" xfId="1358"/>
    <cellStyle name="6_BC Tai co cau (bieu TH)" xfId="1359"/>
    <cellStyle name="6_BC Tai co cau (bieu TH)_05-12  KH trung han 2016-2020 - Liem Thinh edited" xfId="1360"/>
    <cellStyle name="6_BC Tai co cau (bieu TH)_Copy of 05-12  KH trung han 2016-2020 - Liem Thinh edited (1)" xfId="1361"/>
    <cellStyle name="6_Cong trinh co y kien LD_Dang_NN_2011-Tay nguyen-9-10" xfId="1362"/>
    <cellStyle name="6_Cong trinh co y kien LD_Dang_NN_2011-Tay nguyen-9-10_!1 1 bao cao giao KH ve HTCMT vung TNB   12-12-2011" xfId="1363"/>
    <cellStyle name="6_Cong trinh co y kien LD_Dang_NN_2011-Tay nguyen-9-10_Bieu4HTMT" xfId="1364"/>
    <cellStyle name="6_Cong trinh co y kien LD_Dang_NN_2011-Tay nguyen-9-10_Bieu4HTMT_!1 1 bao cao giao KH ve HTCMT vung TNB   12-12-2011" xfId="1365"/>
    <cellStyle name="6_Cong trinh co y kien LD_Dang_NN_2011-Tay nguyen-9-10_Bieu4HTMT_KH TPCP vung TNB (03-1-2012)" xfId="1366"/>
    <cellStyle name="6_Cong trinh co y kien LD_Dang_NN_2011-Tay nguyen-9-10_KH TPCP vung TNB (03-1-2012)" xfId="1367"/>
    <cellStyle name="6_DK 2014-2015 final" xfId="1368"/>
    <cellStyle name="6_DK 2014-2015 final_05-12  KH trung han 2016-2020 - Liem Thinh edited" xfId="1369"/>
    <cellStyle name="6_DK 2014-2015 final_Copy of 05-12  KH trung han 2016-2020 - Liem Thinh edited (1)" xfId="1370"/>
    <cellStyle name="6_DK 2014-2015 new" xfId="1371"/>
    <cellStyle name="6_DK 2014-2015 new_05-12  KH trung han 2016-2020 - Liem Thinh edited" xfId="1372"/>
    <cellStyle name="6_DK 2014-2015 new_Copy of 05-12  KH trung han 2016-2020 - Liem Thinh edited (1)" xfId="1373"/>
    <cellStyle name="6_DK KH CBDT 2014 11-11-2013" xfId="1374"/>
    <cellStyle name="6_DK KH CBDT 2014 11-11-2013(1)" xfId="1375"/>
    <cellStyle name="6_DK KH CBDT 2014 11-11-2013(1)_05-12  KH trung han 2016-2020 - Liem Thinh edited" xfId="1376"/>
    <cellStyle name="6_DK KH CBDT 2014 11-11-2013(1)_Copy of 05-12  KH trung han 2016-2020 - Liem Thinh edited (1)" xfId="1377"/>
    <cellStyle name="6_DK KH CBDT 2014 11-11-2013_05-12  KH trung han 2016-2020 - Liem Thinh edited" xfId="1378"/>
    <cellStyle name="6_DK KH CBDT 2014 11-11-2013_Copy of 05-12  KH trung han 2016-2020 - Liem Thinh edited (1)" xfId="1379"/>
    <cellStyle name="6_KH 2011-2015" xfId="1380"/>
    <cellStyle name="6_tai co cau dau tu (tong hop)1" xfId="1381"/>
    <cellStyle name="6_TN - Ho tro khac 2011" xfId="1382"/>
    <cellStyle name="6_TN - Ho tro khac 2011_!1 1 bao cao giao KH ve HTCMT vung TNB   12-12-2011" xfId="1383"/>
    <cellStyle name="6_TN - Ho tro khac 2011_Bieu4HTMT" xfId="1384"/>
    <cellStyle name="6_TN - Ho tro khac 2011_Bieu4HTMT_!1 1 bao cao giao KH ve HTCMT vung TNB   12-12-2011" xfId="1385"/>
    <cellStyle name="6_TN - Ho tro khac 2011_Bieu4HTMT_KH TPCP vung TNB (03-1-2012)" xfId="1386"/>
    <cellStyle name="6_TN - Ho tro khac 2011_KH TPCP vung TNB (03-1-2012)" xfId="1387"/>
    <cellStyle name="60% - Accent1 2" xfId="1388"/>
    <cellStyle name="60% - Accent2 2" xfId="1389"/>
    <cellStyle name="60% - Accent3 2" xfId="1390"/>
    <cellStyle name="60% - Accent4 2" xfId="1391"/>
    <cellStyle name="60% - Accent5 2" xfId="1392"/>
    <cellStyle name="60% - Accent6 2" xfId="1393"/>
    <cellStyle name="9" xfId="1394"/>
    <cellStyle name="9_!1 1 bao cao giao KH ve HTCMT vung TNB   12-12-2011" xfId="1395"/>
    <cellStyle name="9_Bieu4HTMT" xfId="1396"/>
    <cellStyle name="9_Bieu4HTMT_!1 1 bao cao giao KH ve HTCMT vung TNB   12-12-2011" xfId="1397"/>
    <cellStyle name="9_Bieu4HTMT_KH TPCP vung TNB (03-1-2012)" xfId="1398"/>
    <cellStyle name="9_KH TPCP vung TNB (03-1-2012)" xfId="1399"/>
    <cellStyle name="Accent1 2" xfId="1400"/>
    <cellStyle name="Accent2 2" xfId="1401"/>
    <cellStyle name="Accent3 2" xfId="1402"/>
    <cellStyle name="Accent4 2" xfId="1403"/>
    <cellStyle name="Accent5 2" xfId="1404"/>
    <cellStyle name="Accent6 2" xfId="1405"/>
    <cellStyle name="ÅëÈ­ [0]_      " xfId="1406"/>
    <cellStyle name="AeE­ [0]_INQUIRY ¿?¾÷AßAø " xfId="1407"/>
    <cellStyle name="ÅëÈ­ [0]_L601CPT" xfId="1408"/>
    <cellStyle name="ÅëÈ­_      " xfId="1409"/>
    <cellStyle name="AeE­_INQUIRY ¿?¾÷AßAø " xfId="1410"/>
    <cellStyle name="ÅëÈ­_L601CPT" xfId="1411"/>
    <cellStyle name="args.style" xfId="1412"/>
    <cellStyle name="args.style 2" xfId="1413"/>
    <cellStyle name="at" xfId="1414"/>
    <cellStyle name="ÄÞ¸¶ [0]_      " xfId="1415"/>
    <cellStyle name="AÞ¸¶ [0]_INQUIRY ¿?¾÷AßAø " xfId="1416"/>
    <cellStyle name="ÄÞ¸¶ [0]_L601CPT" xfId="1417"/>
    <cellStyle name="ÄÞ¸¶_      " xfId="1418"/>
    <cellStyle name="AÞ¸¶_INQUIRY ¿?¾÷AßAø " xfId="1419"/>
    <cellStyle name="ÄÞ¸¶_L601CPT" xfId="1420"/>
    <cellStyle name="AutoFormat Options" xfId="1421"/>
    <cellStyle name="AutoFormat Options 2" xfId="1422"/>
    <cellStyle name="Bad 2" xfId="1423"/>
    <cellStyle name="Body" xfId="1424"/>
    <cellStyle name="C?AØ_¿?¾÷CoE² " xfId="1425"/>
    <cellStyle name="C~1" xfId="1426"/>
    <cellStyle name="Ç¥ÁØ_      " xfId="1427"/>
    <cellStyle name="C￥AØ_¿μ¾÷CoE² " xfId="1428"/>
    <cellStyle name="Ç¥ÁØ_±¸¹Ì´ëÃ¥" xfId="1429"/>
    <cellStyle name="C￥AØ_Sheet1_¿μ¾÷CoE² " xfId="1430"/>
    <cellStyle name="Ç¥ÁØ_ÿÿÿÿÿÿ_4_ÃÑÇÕ°è " xfId="1431"/>
    <cellStyle name="Calc Currency (0)" xfId="1432"/>
    <cellStyle name="Calc Currency (0) 2" xfId="1433"/>
    <cellStyle name="Calc Currency (0) 3" xfId="1434"/>
    <cellStyle name="Calc Currency (2)" xfId="1435"/>
    <cellStyle name="Calc Currency (2) 10" xfId="1436"/>
    <cellStyle name="Calc Currency (2) 11" xfId="1437"/>
    <cellStyle name="Calc Currency (2) 12" xfId="1438"/>
    <cellStyle name="Calc Currency (2) 13" xfId="1439"/>
    <cellStyle name="Calc Currency (2) 14" xfId="1440"/>
    <cellStyle name="Calc Currency (2) 15" xfId="1441"/>
    <cellStyle name="Calc Currency (2) 16" xfId="1442"/>
    <cellStyle name="Calc Currency (2) 2" xfId="1443"/>
    <cellStyle name="Calc Currency (2) 3" xfId="1444"/>
    <cellStyle name="Calc Currency (2) 4" xfId="1445"/>
    <cellStyle name="Calc Currency (2) 5" xfId="1446"/>
    <cellStyle name="Calc Currency (2) 6" xfId="1447"/>
    <cellStyle name="Calc Currency (2) 7" xfId="1448"/>
    <cellStyle name="Calc Currency (2) 8" xfId="1449"/>
    <cellStyle name="Calc Currency (2) 9" xfId="1450"/>
    <cellStyle name="Calc Percent (0)" xfId="1451"/>
    <cellStyle name="Calc Percent (0) 10" xfId="1452"/>
    <cellStyle name="Calc Percent (0) 11" xfId="1453"/>
    <cellStyle name="Calc Percent (0) 12" xfId="1454"/>
    <cellStyle name="Calc Percent (0) 13" xfId="1455"/>
    <cellStyle name="Calc Percent (0) 14" xfId="1456"/>
    <cellStyle name="Calc Percent (0) 15" xfId="1457"/>
    <cellStyle name="Calc Percent (0) 16" xfId="1458"/>
    <cellStyle name="Calc Percent (0) 2" xfId="1459"/>
    <cellStyle name="Calc Percent (0) 3" xfId="1460"/>
    <cellStyle name="Calc Percent (0) 4" xfId="1461"/>
    <cellStyle name="Calc Percent (0) 5" xfId="1462"/>
    <cellStyle name="Calc Percent (0) 6" xfId="1463"/>
    <cellStyle name="Calc Percent (0) 7" xfId="1464"/>
    <cellStyle name="Calc Percent (0) 8" xfId="1465"/>
    <cellStyle name="Calc Percent (0) 9" xfId="1466"/>
    <cellStyle name="Calc Percent (1)" xfId="1467"/>
    <cellStyle name="Calc Percent (1) 10" xfId="1468"/>
    <cellStyle name="Calc Percent (1) 11" xfId="1469"/>
    <cellStyle name="Calc Percent (1) 12" xfId="1470"/>
    <cellStyle name="Calc Percent (1) 13" xfId="1471"/>
    <cellStyle name="Calc Percent (1) 14" xfId="1472"/>
    <cellStyle name="Calc Percent (1) 15" xfId="1473"/>
    <cellStyle name="Calc Percent (1) 16" xfId="1474"/>
    <cellStyle name="Calc Percent (1) 2" xfId="1475"/>
    <cellStyle name="Calc Percent (1) 3" xfId="1476"/>
    <cellStyle name="Calc Percent (1) 4" xfId="1477"/>
    <cellStyle name="Calc Percent (1) 5" xfId="1478"/>
    <cellStyle name="Calc Percent (1) 6" xfId="1479"/>
    <cellStyle name="Calc Percent (1) 7" xfId="1480"/>
    <cellStyle name="Calc Percent (1) 8" xfId="1481"/>
    <cellStyle name="Calc Percent (1) 9" xfId="1482"/>
    <cellStyle name="Calc Percent (2)" xfId="1483"/>
    <cellStyle name="Calc Percent (2) 10" xfId="1484"/>
    <cellStyle name="Calc Percent (2) 11" xfId="1485"/>
    <cellStyle name="Calc Percent (2) 12" xfId="1486"/>
    <cellStyle name="Calc Percent (2) 13" xfId="1487"/>
    <cellStyle name="Calc Percent (2) 14" xfId="1488"/>
    <cellStyle name="Calc Percent (2) 15" xfId="1489"/>
    <cellStyle name="Calc Percent (2) 16" xfId="1490"/>
    <cellStyle name="Calc Percent (2) 17" xfId="1491"/>
    <cellStyle name="Calc Percent (2) 2" xfId="1492"/>
    <cellStyle name="Calc Percent (2) 3" xfId="1493"/>
    <cellStyle name="Calc Percent (2) 4" xfId="1494"/>
    <cellStyle name="Calc Percent (2) 5" xfId="1495"/>
    <cellStyle name="Calc Percent (2) 6" xfId="1496"/>
    <cellStyle name="Calc Percent (2) 7" xfId="1497"/>
    <cellStyle name="Calc Percent (2) 8" xfId="1498"/>
    <cellStyle name="Calc Percent (2) 9" xfId="1499"/>
    <cellStyle name="Calc Units (0)" xfId="1500"/>
    <cellStyle name="Calc Units (0) 10" xfId="1501"/>
    <cellStyle name="Calc Units (0) 11" xfId="1502"/>
    <cellStyle name="Calc Units (0) 12" xfId="1503"/>
    <cellStyle name="Calc Units (0) 13" xfId="1504"/>
    <cellStyle name="Calc Units (0) 14" xfId="1505"/>
    <cellStyle name="Calc Units (0) 15" xfId="1506"/>
    <cellStyle name="Calc Units (0) 16" xfId="1507"/>
    <cellStyle name="Calc Units (0) 2" xfId="1508"/>
    <cellStyle name="Calc Units (0) 3" xfId="1509"/>
    <cellStyle name="Calc Units (0) 4" xfId="1510"/>
    <cellStyle name="Calc Units (0) 5" xfId="1511"/>
    <cellStyle name="Calc Units (0) 6" xfId="1512"/>
    <cellStyle name="Calc Units (0) 7" xfId="1513"/>
    <cellStyle name="Calc Units (0) 8" xfId="1514"/>
    <cellStyle name="Calc Units (0) 9" xfId="1515"/>
    <cellStyle name="Calc Units (1)" xfId="1516"/>
    <cellStyle name="Calc Units (1) 10" xfId="1517"/>
    <cellStyle name="Calc Units (1) 11" xfId="1518"/>
    <cellStyle name="Calc Units (1) 12" xfId="1519"/>
    <cellStyle name="Calc Units (1) 13" xfId="1520"/>
    <cellStyle name="Calc Units (1) 14" xfId="1521"/>
    <cellStyle name="Calc Units (1) 15" xfId="1522"/>
    <cellStyle name="Calc Units (1) 16" xfId="1523"/>
    <cellStyle name="Calc Units (1) 2" xfId="1524"/>
    <cellStyle name="Calc Units (1) 3" xfId="1525"/>
    <cellStyle name="Calc Units (1) 4" xfId="1526"/>
    <cellStyle name="Calc Units (1) 5" xfId="1527"/>
    <cellStyle name="Calc Units (1) 6" xfId="1528"/>
    <cellStyle name="Calc Units (1) 7" xfId="1529"/>
    <cellStyle name="Calc Units (1) 8" xfId="1530"/>
    <cellStyle name="Calc Units (1) 9" xfId="1531"/>
    <cellStyle name="Calc Units (2)" xfId="1532"/>
    <cellStyle name="Calc Units (2) 10" xfId="1533"/>
    <cellStyle name="Calc Units (2) 11" xfId="1534"/>
    <cellStyle name="Calc Units (2) 12" xfId="1535"/>
    <cellStyle name="Calc Units (2) 13" xfId="1536"/>
    <cellStyle name="Calc Units (2) 14" xfId="1537"/>
    <cellStyle name="Calc Units (2) 15" xfId="1538"/>
    <cellStyle name="Calc Units (2) 16" xfId="1539"/>
    <cellStyle name="Calc Units (2) 2" xfId="1540"/>
    <cellStyle name="Calc Units (2) 3" xfId="1541"/>
    <cellStyle name="Calc Units (2) 4" xfId="1542"/>
    <cellStyle name="Calc Units (2) 5" xfId="1543"/>
    <cellStyle name="Calc Units (2) 6" xfId="1544"/>
    <cellStyle name="Calc Units (2) 7" xfId="1545"/>
    <cellStyle name="Calc Units (2) 8" xfId="1546"/>
    <cellStyle name="Calc Units (2) 9" xfId="1547"/>
    <cellStyle name="Calculation 2" xfId="1548"/>
    <cellStyle name="category" xfId="1549"/>
    <cellStyle name="category 2" xfId="1550"/>
    <cellStyle name="category 3" xfId="1551"/>
    <cellStyle name="Centered Heading" xfId="1552"/>
    <cellStyle name="Cerrency_Sheet2_XANGDAU" xfId="1553"/>
    <cellStyle name="Column_Title" xfId="1557"/>
    <cellStyle name="Comma" xfId="1" builtinId="3"/>
    <cellStyle name="Comma  - Style1" xfId="1558"/>
    <cellStyle name="Comma  - Style2" xfId="1559"/>
    <cellStyle name="Comma  - Style3" xfId="1560"/>
    <cellStyle name="Comma  - Style4" xfId="1561"/>
    <cellStyle name="Comma  - Style5" xfId="1562"/>
    <cellStyle name="Comma  - Style6" xfId="1563"/>
    <cellStyle name="Comma  - Style7" xfId="1564"/>
    <cellStyle name="Comma  - Style8" xfId="1565"/>
    <cellStyle name="Comma %" xfId="1566"/>
    <cellStyle name="Comma % 10" xfId="1567"/>
    <cellStyle name="Comma % 11" xfId="1568"/>
    <cellStyle name="Comma % 12" xfId="1569"/>
    <cellStyle name="Comma % 13" xfId="1570"/>
    <cellStyle name="Comma % 14" xfId="1571"/>
    <cellStyle name="Comma % 15" xfId="1572"/>
    <cellStyle name="Comma % 2" xfId="1573"/>
    <cellStyle name="Comma % 3" xfId="1574"/>
    <cellStyle name="Comma % 4" xfId="1575"/>
    <cellStyle name="Comma % 5" xfId="1576"/>
    <cellStyle name="Comma % 6" xfId="1577"/>
    <cellStyle name="Comma % 7" xfId="1578"/>
    <cellStyle name="Comma % 8" xfId="1579"/>
    <cellStyle name="Comma % 9" xfId="1580"/>
    <cellStyle name="Comma [0] 10" xfId="1581"/>
    <cellStyle name="Comma [0] 11" xfId="1582"/>
    <cellStyle name="Comma [0] 2" xfId="1583"/>
    <cellStyle name="Comma [0] 2 10" xfId="1584"/>
    <cellStyle name="Comma [0] 2 11" xfId="1585"/>
    <cellStyle name="Comma [0] 2 12" xfId="1586"/>
    <cellStyle name="Comma [0] 2 13" xfId="1587"/>
    <cellStyle name="Comma [0] 2 14" xfId="1588"/>
    <cellStyle name="Comma [0] 2 15" xfId="1589"/>
    <cellStyle name="Comma [0] 2 16" xfId="1590"/>
    <cellStyle name="Comma [0] 2 17" xfId="1591"/>
    <cellStyle name="Comma [0] 2 18" xfId="1592"/>
    <cellStyle name="Comma [0] 2 19" xfId="1593"/>
    <cellStyle name="Comma [0] 2 2" xfId="1594"/>
    <cellStyle name="Comma [0] 2 2 2" xfId="1595"/>
    <cellStyle name="Comma [0] 2 20" xfId="1596"/>
    <cellStyle name="Comma [0] 2 21" xfId="1597"/>
    <cellStyle name="Comma [0] 2 22" xfId="1598"/>
    <cellStyle name="Comma [0] 2 23" xfId="1599"/>
    <cellStyle name="Comma [0] 2 24" xfId="1600"/>
    <cellStyle name="Comma [0] 2 25" xfId="1601"/>
    <cellStyle name="Comma [0] 2 26" xfId="1602"/>
    <cellStyle name="Comma [0] 2 3" xfId="1603"/>
    <cellStyle name="Comma [0] 2 4" xfId="1604"/>
    <cellStyle name="Comma [0] 2 5" xfId="1605"/>
    <cellStyle name="Comma [0] 2 6" xfId="1606"/>
    <cellStyle name="Comma [0] 2 7" xfId="1607"/>
    <cellStyle name="Comma [0] 2 8" xfId="1608"/>
    <cellStyle name="Comma [0] 2 9" xfId="1609"/>
    <cellStyle name="Comma [0] 2_05-12  KH trung han 2016-2020 - Liem Thinh edited" xfId="1610"/>
    <cellStyle name="Comma [0] 3" xfId="1611"/>
    <cellStyle name="Comma [0] 3 2" xfId="1612"/>
    <cellStyle name="Comma [0] 3 3" xfId="1613"/>
    <cellStyle name="Comma [0] 4" xfId="1614"/>
    <cellStyle name="Comma [0] 5" xfId="1615"/>
    <cellStyle name="Comma [0] 6" xfId="1616"/>
    <cellStyle name="Comma [0] 7" xfId="1617"/>
    <cellStyle name="Comma [0] 8" xfId="1618"/>
    <cellStyle name="Comma [0] 9" xfId="1619"/>
    <cellStyle name="Comma [00]" xfId="1620"/>
    <cellStyle name="Comma [00] 10" xfId="1621"/>
    <cellStyle name="Comma [00] 11" xfId="1622"/>
    <cellStyle name="Comma [00] 12" xfId="1623"/>
    <cellStyle name="Comma [00] 13" xfId="1624"/>
    <cellStyle name="Comma [00] 14" xfId="1625"/>
    <cellStyle name="Comma [00] 15" xfId="1626"/>
    <cellStyle name="Comma [00] 16" xfId="1627"/>
    <cellStyle name="Comma [00] 2" xfId="1628"/>
    <cellStyle name="Comma [00] 3" xfId="1629"/>
    <cellStyle name="Comma [00] 4" xfId="1630"/>
    <cellStyle name="Comma [00] 5" xfId="1631"/>
    <cellStyle name="Comma [00] 6" xfId="1632"/>
    <cellStyle name="Comma [00] 7" xfId="1633"/>
    <cellStyle name="Comma [00] 8" xfId="1634"/>
    <cellStyle name="Comma [00] 9" xfId="1635"/>
    <cellStyle name="Comma 0.0" xfId="1636"/>
    <cellStyle name="Comma 0.0%" xfId="1637"/>
    <cellStyle name="Comma 0.00" xfId="1638"/>
    <cellStyle name="Comma 0.00%" xfId="1639"/>
    <cellStyle name="Comma 0.000" xfId="1640"/>
    <cellStyle name="Comma 0.000%" xfId="1641"/>
    <cellStyle name="Comma 10" xfId="1642"/>
    <cellStyle name="Comma 10 10" xfId="1643"/>
    <cellStyle name="Comma 10 2" xfId="1644"/>
    <cellStyle name="Comma 10 2 2" xfId="1645"/>
    <cellStyle name="Comma 10 2 3" xfId="1646"/>
    <cellStyle name="Comma 10 2 4" xfId="1647"/>
    <cellStyle name="Comma 10 3" xfId="1648"/>
    <cellStyle name="Comma 10 3 2" xfId="1649"/>
    <cellStyle name="Comma 10 3 3 2" xfId="1650"/>
    <cellStyle name="Comma 10 4" xfId="1651"/>
    <cellStyle name="Comma 10 5" xfId="1652"/>
    <cellStyle name="Comma 11" xfId="1653"/>
    <cellStyle name="Comma 11 2" xfId="1654"/>
    <cellStyle name="Comma 11 3" xfId="1655"/>
    <cellStyle name="Comma 11 3 2" xfId="1656"/>
    <cellStyle name="Comma 11 3 3" xfId="1657"/>
    <cellStyle name="Comma 11 3 4" xfId="1658"/>
    <cellStyle name="Comma 118" xfId="4640"/>
    <cellStyle name="Comma 12" xfId="1659"/>
    <cellStyle name="Comma 12 2" xfId="1660"/>
    <cellStyle name="Comma 12 2 2" xfId="1661"/>
    <cellStyle name="Comma 12 3" xfId="1662"/>
    <cellStyle name="Comma 12 4" xfId="1663"/>
    <cellStyle name="Comma 124" xfId="4638"/>
    <cellStyle name="Comma 13" xfId="1664"/>
    <cellStyle name="Comma 13 2" xfId="1665"/>
    <cellStyle name="Comma 13 2 2" xfId="1666"/>
    <cellStyle name="Comma 13 2 2 2" xfId="1667"/>
    <cellStyle name="Comma 13 2 2 2 2" xfId="1668"/>
    <cellStyle name="Comma 13 2 2 2 3" xfId="1669"/>
    <cellStyle name="Comma 13 2 2 3" xfId="1670"/>
    <cellStyle name="Comma 13 2 2 4" xfId="1671"/>
    <cellStyle name="Comma 13 2 2 5" xfId="1672"/>
    <cellStyle name="Comma 13 2 3" xfId="1673"/>
    <cellStyle name="Comma 13 2 3 2" xfId="1674"/>
    <cellStyle name="Comma 13 2 4" xfId="1675"/>
    <cellStyle name="Comma 13 2 5" xfId="1676"/>
    <cellStyle name="Comma 13 3" xfId="1677"/>
    <cellStyle name="Comma 13 4" xfId="1678"/>
    <cellStyle name="Comma 14" xfId="1679"/>
    <cellStyle name="Comma 14 2" xfId="1680"/>
    <cellStyle name="Comma 14 2 2" xfId="1681"/>
    <cellStyle name="Comma 14 3" xfId="1682"/>
    <cellStyle name="Comma 14 4" xfId="1683"/>
    <cellStyle name="Comma 15" xfId="1684"/>
    <cellStyle name="Comma 15 2" xfId="1685"/>
    <cellStyle name="Comma 15 3" xfId="1686"/>
    <cellStyle name="Comma 16" xfId="1687"/>
    <cellStyle name="Comma 16 2" xfId="1688"/>
    <cellStyle name="Comma 16 3" xfId="1689"/>
    <cellStyle name="Comma 16 3 2" xfId="1690"/>
    <cellStyle name="Comma 16 3 2 2" xfId="1691"/>
    <cellStyle name="Comma 16 3 2 2 2" xfId="1692"/>
    <cellStyle name="Comma 16 3 2 3" xfId="1693"/>
    <cellStyle name="Comma 16 3 3" xfId="1694"/>
    <cellStyle name="Comma 16 3 3 2" xfId="1695"/>
    <cellStyle name="Comma 16 3 3 2 2" xfId="1696"/>
    <cellStyle name="Comma 16 3 3 3" xfId="1697"/>
    <cellStyle name="Comma 16 3 4" xfId="1698"/>
    <cellStyle name="Comma 16 3 4 2" xfId="1699"/>
    <cellStyle name="Comma 16 3 5" xfId="1700"/>
    <cellStyle name="Comma 17" xfId="1701"/>
    <cellStyle name="Comma 17 2" xfId="1702"/>
    <cellStyle name="Comma 17 3" xfId="1703"/>
    <cellStyle name="Comma 17 4" xfId="1704"/>
    <cellStyle name="Comma 18" xfId="1705"/>
    <cellStyle name="Comma 18 2" xfId="1706"/>
    <cellStyle name="Comma 18 3" xfId="1707"/>
    <cellStyle name="Comma 19" xfId="1708"/>
    <cellStyle name="Comma 19 2" xfId="1709"/>
    <cellStyle name="Comma 2" xfId="1710"/>
    <cellStyle name="Comma 2 10" xfId="1711"/>
    <cellStyle name="Comma 2 11" xfId="1712"/>
    <cellStyle name="Comma 2 12" xfId="1713"/>
    <cellStyle name="Comma 2 13" xfId="1714"/>
    <cellStyle name="Comma 2 14" xfId="1715"/>
    <cellStyle name="Comma 2 15" xfId="1716"/>
    <cellStyle name="Comma 2 16" xfId="1717"/>
    <cellStyle name="Comma 2 17" xfId="1718"/>
    <cellStyle name="Comma 2 18" xfId="1719"/>
    <cellStyle name="Comma 2 19" xfId="1720"/>
    <cellStyle name="Comma 2 2" xfId="1721"/>
    <cellStyle name="Comma 2 2 10" xfId="1722"/>
    <cellStyle name="Comma 2 2 11" xfId="1723"/>
    <cellStyle name="Comma 2 2 12" xfId="1724"/>
    <cellStyle name="Comma 2 2 13" xfId="1725"/>
    <cellStyle name="Comma 2 2 14" xfId="1726"/>
    <cellStyle name="Comma 2 2 15" xfId="1727"/>
    <cellStyle name="Comma 2 2 16" xfId="1728"/>
    <cellStyle name="Comma 2 2 17" xfId="1729"/>
    <cellStyle name="Comma 2 2 18" xfId="1730"/>
    <cellStyle name="Comma 2 2 19" xfId="1731"/>
    <cellStyle name="Comma 2 2 2" xfId="1732"/>
    <cellStyle name="Comma 2 2 2 10" xfId="1733"/>
    <cellStyle name="Comma 2 2 2 10 2" xfId="1734"/>
    <cellStyle name="Comma 2 2 2 11" xfId="1735"/>
    <cellStyle name="Comma 2 2 2 12" xfId="1736"/>
    <cellStyle name="Comma 2 2 2 13" xfId="1737"/>
    <cellStyle name="Comma 2 2 2 14" xfId="1738"/>
    <cellStyle name="Comma 2 2 2 15" xfId="1739"/>
    <cellStyle name="Comma 2 2 2 16" xfId="1740"/>
    <cellStyle name="Comma 2 2 2 17" xfId="1741"/>
    <cellStyle name="Comma 2 2 2 18" xfId="1742"/>
    <cellStyle name="Comma 2 2 2 19" xfId="1743"/>
    <cellStyle name="Comma 2 2 2 2" xfId="1744"/>
    <cellStyle name="Comma 2 2 2 2 2" xfId="1745"/>
    <cellStyle name="Comma 2 2 2 20" xfId="1746"/>
    <cellStyle name="Comma 2 2 2 21" xfId="1747"/>
    <cellStyle name="Comma 2 2 2 22" xfId="1748"/>
    <cellStyle name="Comma 2 2 2 23" xfId="1749"/>
    <cellStyle name="Comma 2 2 2 24" xfId="1750"/>
    <cellStyle name="Comma 2 2 2 25" xfId="1751"/>
    <cellStyle name="Comma 2 2 2 3" xfId="1752"/>
    <cellStyle name="Comma 2 2 2 4" xfId="1753"/>
    <cellStyle name="Comma 2 2 2 5" xfId="1754"/>
    <cellStyle name="Comma 2 2 2 6" xfId="1755"/>
    <cellStyle name="Comma 2 2 2 7" xfId="1756"/>
    <cellStyle name="Comma 2 2 2 8" xfId="1757"/>
    <cellStyle name="Comma 2 2 2 9" xfId="1758"/>
    <cellStyle name="Comma 2 2 20" xfId="1759"/>
    <cellStyle name="Comma 2 2 21" xfId="1760"/>
    <cellStyle name="Comma 2 2 22" xfId="1761"/>
    <cellStyle name="Comma 2 2 23" xfId="1762"/>
    <cellStyle name="Comma 2 2 24" xfId="1763"/>
    <cellStyle name="Comma 2 2 24 2" xfId="1764"/>
    <cellStyle name="Comma 2 2 25" xfId="1765"/>
    <cellStyle name="Comma 2 2 26" xfId="1766"/>
    <cellStyle name="Comma 2 2 3" xfId="1767"/>
    <cellStyle name="Comma 2 2 3 2" xfId="1768"/>
    <cellStyle name="Comma 2 2 4" xfId="1769"/>
    <cellStyle name="Comma 2 2 5" xfId="1770"/>
    <cellStyle name="Comma 2 2 6" xfId="1771"/>
    <cellStyle name="Comma 2 2 7" xfId="1772"/>
    <cellStyle name="Comma 2 2 8" xfId="1773"/>
    <cellStyle name="Comma 2 2 9" xfId="1774"/>
    <cellStyle name="Comma 2 2_05-12  KH trung han 2016-2020 - Liem Thinh edited" xfId="1775"/>
    <cellStyle name="Comma 2 20" xfId="1776"/>
    <cellStyle name="Comma 2 21" xfId="1777"/>
    <cellStyle name="Comma 2 22" xfId="1778"/>
    <cellStyle name="Comma 2 23" xfId="1779"/>
    <cellStyle name="Comma 2 24" xfId="1780"/>
    <cellStyle name="Comma 2 25" xfId="1781"/>
    <cellStyle name="Comma 2 26" xfId="1782"/>
    <cellStyle name="Comma 2 26 2" xfId="1783"/>
    <cellStyle name="Comma 2 27" xfId="1784"/>
    <cellStyle name="Comma 2 27 2" xfId="1785"/>
    <cellStyle name="Comma 2 28" xfId="1786"/>
    <cellStyle name="Comma 2 29" xfId="1787"/>
    <cellStyle name="Comma 2 3" xfId="1788"/>
    <cellStyle name="Comma 2 3 2" xfId="1789"/>
    <cellStyle name="Comma 2 3 2 2" xfId="1790"/>
    <cellStyle name="Comma 2 3 2 3" xfId="1791"/>
    <cellStyle name="Comma 2 3 3" xfId="1792"/>
    <cellStyle name="Comma 2 3 4" xfId="1793"/>
    <cellStyle name="Comma 2 30" xfId="1794"/>
    <cellStyle name="Comma 2 31" xfId="1795"/>
    <cellStyle name="Comma 2 4" xfId="1796"/>
    <cellStyle name="Comma 2 4 2" xfId="1797"/>
    <cellStyle name="Comma 2 4 3" xfId="1798"/>
    <cellStyle name="Comma 2 5" xfId="1799"/>
    <cellStyle name="Comma 2 5 2" xfId="1800"/>
    <cellStyle name="Comma 2 5 3" xfId="1801"/>
    <cellStyle name="Comma 2 5 4" xfId="1802"/>
    <cellStyle name="Comma 2 6" xfId="1803"/>
    <cellStyle name="Comma 2 7" xfId="1804"/>
    <cellStyle name="Comma 2 8" xfId="1805"/>
    <cellStyle name="Comma 2 8 2" xfId="1806"/>
    <cellStyle name="Comma 2 9" xfId="1807"/>
    <cellStyle name="Comma 2_05-12  KH trung han 2016-2020 - Liem Thinh edited" xfId="1808"/>
    <cellStyle name="Comma 20" xfId="1809"/>
    <cellStyle name="Comma 20 2" xfId="1810"/>
    <cellStyle name="Comma 20 3" xfId="1811"/>
    <cellStyle name="Comma 20 4" xfId="1812"/>
    <cellStyle name="Comma 209" xfId="1813"/>
    <cellStyle name="Comma 209 2" xfId="1814"/>
    <cellStyle name="Comma 21" xfId="1815"/>
    <cellStyle name="Comma 21 2" xfId="1816"/>
    <cellStyle name="Comma 21 3" xfId="1817"/>
    <cellStyle name="Comma 211" xfId="1818"/>
    <cellStyle name="Comma 213" xfId="1819"/>
    <cellStyle name="Comma 215" xfId="1820"/>
    <cellStyle name="Comma 22" xfId="1821"/>
    <cellStyle name="Comma 22 2" xfId="1822"/>
    <cellStyle name="Comma 22 3" xfId="1823"/>
    <cellStyle name="Comma 23" xfId="1824"/>
    <cellStyle name="Comma 23 2" xfId="1825"/>
    <cellStyle name="Comma 23 3" xfId="1826"/>
    <cellStyle name="Comma 24" xfId="1827"/>
    <cellStyle name="Comma 24 2" xfId="1828"/>
    <cellStyle name="Comma 25" xfId="1829"/>
    <cellStyle name="Comma 25 2" xfId="1830"/>
    <cellStyle name="Comma 26" xfId="1831"/>
    <cellStyle name="Comma 26 2" xfId="1832"/>
    <cellStyle name="Comma 27" xfId="1833"/>
    <cellStyle name="Comma 27 2" xfId="1834"/>
    <cellStyle name="Comma 28" xfId="1835"/>
    <cellStyle name="Comma 28 2" xfId="1836"/>
    <cellStyle name="Comma 29" xfId="1837"/>
    <cellStyle name="Comma 29 2" xfId="1838"/>
    <cellStyle name="Comma 3" xfId="1839"/>
    <cellStyle name="Comma 3 2" xfId="1840"/>
    <cellStyle name="Comma 3 2 10" xfId="1841"/>
    <cellStyle name="Comma 3 2 11" xfId="1842"/>
    <cellStyle name="Comma 3 2 12" xfId="1843"/>
    <cellStyle name="Comma 3 2 13" xfId="1844"/>
    <cellStyle name="Comma 3 2 14" xfId="1845"/>
    <cellStyle name="Comma 3 2 15" xfId="1846"/>
    <cellStyle name="Comma 3 2 16" xfId="1847"/>
    <cellStyle name="Comma 3 2 2" xfId="1848"/>
    <cellStyle name="Comma 3 2 2 2" xfId="1849"/>
    <cellStyle name="Comma 3 2 2 3" xfId="1850"/>
    <cellStyle name="Comma 3 2 3" xfId="1851"/>
    <cellStyle name="Comma 3 2 3 2" xfId="1852"/>
    <cellStyle name="Comma 3 2 3 3" xfId="1853"/>
    <cellStyle name="Comma 3 2 4" xfId="1854"/>
    <cellStyle name="Comma 3 2 5" xfId="1855"/>
    <cellStyle name="Comma 3 2 6" xfId="1856"/>
    <cellStyle name="Comma 3 2 7" xfId="1857"/>
    <cellStyle name="Comma 3 2 8" xfId="1858"/>
    <cellStyle name="Comma 3 2 9" xfId="1859"/>
    <cellStyle name="Comma 3 3" xfId="1860"/>
    <cellStyle name="Comma 3 3 2" xfId="1861"/>
    <cellStyle name="Comma 3 3 3" xfId="1862"/>
    <cellStyle name="Comma 3 3 4" xfId="1863"/>
    <cellStyle name="Comma 3 4" xfId="1864"/>
    <cellStyle name="Comma 3 4 2" xfId="1865"/>
    <cellStyle name="Comma 3 4 3" xfId="1866"/>
    <cellStyle name="Comma 3 5" xfId="1867"/>
    <cellStyle name="Comma 3 5 2" xfId="1868"/>
    <cellStyle name="Comma 3 6" xfId="1869"/>
    <cellStyle name="Comma 3 6 2" xfId="1870"/>
    <cellStyle name="Comma 3 7" xfId="1871"/>
    <cellStyle name="Comma 3_Biểu 14 - KH2015 dự án ODA" xfId="1872"/>
    <cellStyle name="Comma 30" xfId="1873"/>
    <cellStyle name="Comma 30 2" xfId="1874"/>
    <cellStyle name="Comma 31" xfId="1875"/>
    <cellStyle name="Comma 31 2" xfId="1876"/>
    <cellStyle name="Comma 32" xfId="1877"/>
    <cellStyle name="Comma 32 2" xfId="1878"/>
    <cellStyle name="Comma 32 2 2" xfId="1879"/>
    <cellStyle name="Comma 32 3" xfId="1880"/>
    <cellStyle name="Comma 33" xfId="1881"/>
    <cellStyle name="Comma 33 2" xfId="1882"/>
    <cellStyle name="Comma 34" xfId="1883"/>
    <cellStyle name="Comma 34 2" xfId="1884"/>
    <cellStyle name="Comma 35" xfId="1885"/>
    <cellStyle name="Comma 35 2" xfId="1886"/>
    <cellStyle name="Comma 35 3" xfId="1887"/>
    <cellStyle name="Comma 35 3 2" xfId="1888"/>
    <cellStyle name="Comma 35 3 2 2" xfId="1889"/>
    <cellStyle name="Comma 35 3 3" xfId="1890"/>
    <cellStyle name="Comma 35 4" xfId="1891"/>
    <cellStyle name="Comma 35 4 2" xfId="1892"/>
    <cellStyle name="Comma 35 4 2 2" xfId="1893"/>
    <cellStyle name="Comma 35 4 3" xfId="1894"/>
    <cellStyle name="Comma 36" xfId="1895"/>
    <cellStyle name="Comma 36 2" xfId="1896"/>
    <cellStyle name="Comma 37" xfId="1897"/>
    <cellStyle name="Comma 37 2" xfId="1898"/>
    <cellStyle name="Comma 38" xfId="1899"/>
    <cellStyle name="Comma 39" xfId="1900"/>
    <cellStyle name="Comma 39 2" xfId="1901"/>
    <cellStyle name="Comma 4" xfId="1902"/>
    <cellStyle name="Comma 4 10" xfId="1903"/>
    <cellStyle name="Comma 4 11" xfId="1904"/>
    <cellStyle name="Comma 4 12" xfId="1905"/>
    <cellStyle name="Comma 4 13" xfId="1906"/>
    <cellStyle name="Comma 4 14" xfId="1907"/>
    <cellStyle name="Comma 4 15" xfId="1908"/>
    <cellStyle name="Comma 4 16" xfId="1909"/>
    <cellStyle name="Comma 4 17" xfId="1910"/>
    <cellStyle name="Comma 4 18" xfId="1911"/>
    <cellStyle name="Comma 4 19" xfId="1912"/>
    <cellStyle name="Comma 4 2" xfId="1913"/>
    <cellStyle name="Comma 4 2 2" xfId="1914"/>
    <cellStyle name="Comma 4 2 3" xfId="1915"/>
    <cellStyle name="Comma 4 3" xfId="1916"/>
    <cellStyle name="Comma 4 3 2" xfId="1917"/>
    <cellStyle name="Comma 4 3 2 2" xfId="1918"/>
    <cellStyle name="Comma 4 3 3" xfId="1919"/>
    <cellStyle name="Comma 4 4" xfId="1920"/>
    <cellStyle name="Comma 4 4 2" xfId="1921"/>
    <cellStyle name="Comma 4 4 3" xfId="1922"/>
    <cellStyle name="Comma 4 4 4" xfId="1923"/>
    <cellStyle name="Comma 4 5" xfId="1924"/>
    <cellStyle name="Comma 4 6" xfId="1925"/>
    <cellStyle name="Comma 4 7" xfId="1926"/>
    <cellStyle name="Comma 4 8" xfId="1927"/>
    <cellStyle name="Comma 4 9" xfId="1928"/>
    <cellStyle name="Comma 4_TH KH 2013" xfId="1929"/>
    <cellStyle name="Comma 40" xfId="1930"/>
    <cellStyle name="Comma 40 2" xfId="1931"/>
    <cellStyle name="Comma 41" xfId="1932"/>
    <cellStyle name="Comma 42" xfId="1933"/>
    <cellStyle name="Comma 43" xfId="1934"/>
    <cellStyle name="Comma 44" xfId="1935"/>
    <cellStyle name="Comma 45" xfId="1936"/>
    <cellStyle name="Comma 46" xfId="1937"/>
    <cellStyle name="Comma 47" xfId="1938"/>
    <cellStyle name="Comma 48" xfId="1939"/>
    <cellStyle name="Comma 49" xfId="1940"/>
    <cellStyle name="Comma 5" xfId="1941"/>
    <cellStyle name="Comma 5 10" xfId="1942"/>
    <cellStyle name="Comma 5 11" xfId="1943"/>
    <cellStyle name="Comma 5 12" xfId="1944"/>
    <cellStyle name="Comma 5 13" xfId="1945"/>
    <cellStyle name="Comma 5 14" xfId="1946"/>
    <cellStyle name="Comma 5 15" xfId="1947"/>
    <cellStyle name="Comma 5 16" xfId="1948"/>
    <cellStyle name="Comma 5 17" xfId="1949"/>
    <cellStyle name="Comma 5 17 2" xfId="1950"/>
    <cellStyle name="Comma 5 18" xfId="1951"/>
    <cellStyle name="Comma 5 19" xfId="1952"/>
    <cellStyle name="Comma 5 2" xfId="1953"/>
    <cellStyle name="Comma 5 2 2" xfId="1954"/>
    <cellStyle name="Comma 5 20" xfId="1955"/>
    <cellStyle name="Comma 5 3" xfId="1956"/>
    <cellStyle name="Comma 5 3 2" xfId="1957"/>
    <cellStyle name="Comma 5 3 3" xfId="1958"/>
    <cellStyle name="Comma 5 4" xfId="1959"/>
    <cellStyle name="Comma 5 4 2" xfId="1960"/>
    <cellStyle name="Comma 5 5" xfId="1961"/>
    <cellStyle name="Comma 5 5 2" xfId="1962"/>
    <cellStyle name="Comma 5 6" xfId="1963"/>
    <cellStyle name="Comma 5 7" xfId="1964"/>
    <cellStyle name="Comma 5 8" xfId="1965"/>
    <cellStyle name="Comma 5 9" xfId="1966"/>
    <cellStyle name="Comma 5_05-12  KH trung han 2016-2020 - Liem Thinh edited" xfId="1967"/>
    <cellStyle name="Comma 50" xfId="1968"/>
    <cellStyle name="Comma 50 2" xfId="1969"/>
    <cellStyle name="Comma 50 2 2" xfId="1970"/>
    <cellStyle name="Comma 50 3" xfId="1971"/>
    <cellStyle name="Comma 51" xfId="1972"/>
    <cellStyle name="Comma 51 2" xfId="1973"/>
    <cellStyle name="Comma 51 2 2" xfId="1974"/>
    <cellStyle name="Comma 51 3" xfId="1975"/>
    <cellStyle name="Comma 52" xfId="1976"/>
    <cellStyle name="Comma 53" xfId="1977"/>
    <cellStyle name="Comma 53 2" xfId="1978"/>
    <cellStyle name="Comma 54" xfId="1979"/>
    <cellStyle name="Comma 55" xfId="1980"/>
    <cellStyle name="Comma 56" xfId="1981"/>
    <cellStyle name="Comma 57" xfId="1982"/>
    <cellStyle name="Comma 58" xfId="1983"/>
    <cellStyle name="Comma 59" xfId="1984"/>
    <cellStyle name="Comma 6" xfId="1985"/>
    <cellStyle name="Comma 6 2" xfId="1986"/>
    <cellStyle name="Comma 6 2 2" xfId="1987"/>
    <cellStyle name="Comma 6 3" xfId="1988"/>
    <cellStyle name="Comma 6 4" xfId="1989"/>
    <cellStyle name="Comma 60" xfId="1990"/>
    <cellStyle name="Comma 61" xfId="1991"/>
    <cellStyle name="Comma 62" xfId="1992"/>
    <cellStyle name="Comma 63" xfId="1993"/>
    <cellStyle name="Comma 64" xfId="1994"/>
    <cellStyle name="Comma 65" xfId="1995"/>
    <cellStyle name="Comma 66" xfId="1996"/>
    <cellStyle name="Comma 67" xfId="1997"/>
    <cellStyle name="Comma 68" xfId="1998"/>
    <cellStyle name="Comma 69" xfId="1999"/>
    <cellStyle name="Comma 7" xfId="2000"/>
    <cellStyle name="Comma 7 2" xfId="2001"/>
    <cellStyle name="Comma 7 3" xfId="2002"/>
    <cellStyle name="Comma 7 3 2" xfId="2003"/>
    <cellStyle name="Comma 7 4" xfId="2004"/>
    <cellStyle name="Comma 7_20131129 Nhu cau 2014_TPCP ODA (co hoan ung)" xfId="2005"/>
    <cellStyle name="Comma 70" xfId="2006"/>
    <cellStyle name="Comma 70 2 2" xfId="2007"/>
    <cellStyle name="Comma 8" xfId="2008"/>
    <cellStyle name="Comma 8 2" xfId="2009"/>
    <cellStyle name="Comma 8 2 2" xfId="2010"/>
    <cellStyle name="Comma 8 3" xfId="2011"/>
    <cellStyle name="Comma 8 4" xfId="2012"/>
    <cellStyle name="Comma 81" xfId="2013"/>
    <cellStyle name="Comma 9" xfId="2014"/>
    <cellStyle name="Comma 9 2" xfId="2015"/>
    <cellStyle name="Comma 9 2 2" xfId="2016"/>
    <cellStyle name="Comma 9 2 3" xfId="2017"/>
    <cellStyle name="Comma 9 3" xfId="2018"/>
    <cellStyle name="Comma 9 3 2" xfId="2019"/>
    <cellStyle name="Comma 9 4" xfId="2020"/>
    <cellStyle name="Comma 9 5" xfId="2021"/>
    <cellStyle name="comma zerodec" xfId="2022"/>
    <cellStyle name="Comma_Sheet1" xfId="4637"/>
    <cellStyle name="Comma0" xfId="2023"/>
    <cellStyle name="Comma0 10" xfId="2024"/>
    <cellStyle name="Comma0 11" xfId="2025"/>
    <cellStyle name="Comma0 12" xfId="2026"/>
    <cellStyle name="Comma0 13" xfId="2027"/>
    <cellStyle name="Comma0 14" xfId="2028"/>
    <cellStyle name="Comma0 15" xfId="2029"/>
    <cellStyle name="Comma0 16" xfId="2030"/>
    <cellStyle name="Comma0 2" xfId="2031"/>
    <cellStyle name="Comma0 2 2" xfId="2032"/>
    <cellStyle name="Comma0 3" xfId="2033"/>
    <cellStyle name="Comma0 4" xfId="2034"/>
    <cellStyle name="Comma0 5" xfId="2035"/>
    <cellStyle name="Comma0 6" xfId="2036"/>
    <cellStyle name="Comma0 7" xfId="2037"/>
    <cellStyle name="Comma0 8" xfId="2038"/>
    <cellStyle name="Comma0 9" xfId="2039"/>
    <cellStyle name="Company Name" xfId="2040"/>
    <cellStyle name="cong" xfId="2041"/>
    <cellStyle name="Copied" xfId="2042"/>
    <cellStyle name="Co聭ma_Sheet1" xfId="2043"/>
    <cellStyle name="CR Comma" xfId="2044"/>
    <cellStyle name="CR Currency" xfId="2045"/>
    <cellStyle name="Credit" xfId="2046"/>
    <cellStyle name="Credit subtotal" xfId="2047"/>
    <cellStyle name="Credit Total" xfId="2048"/>
    <cellStyle name="Cࡵrrency_Sheet1_PRODUCTĠ" xfId="2049"/>
    <cellStyle name="Curråncy [0]_FCST_RESULTS" xfId="2050"/>
    <cellStyle name="Currency %" xfId="2051"/>
    <cellStyle name="Currency % 10" xfId="2052"/>
    <cellStyle name="Currency % 11" xfId="2053"/>
    <cellStyle name="Currency % 12" xfId="2054"/>
    <cellStyle name="Currency % 13" xfId="2055"/>
    <cellStyle name="Currency % 14" xfId="2056"/>
    <cellStyle name="Currency % 15" xfId="2057"/>
    <cellStyle name="Currency % 2" xfId="2058"/>
    <cellStyle name="Currency % 3" xfId="2059"/>
    <cellStyle name="Currency % 4" xfId="2060"/>
    <cellStyle name="Currency % 5" xfId="2061"/>
    <cellStyle name="Currency % 6" xfId="2062"/>
    <cellStyle name="Currency % 7" xfId="2063"/>
    <cellStyle name="Currency % 8" xfId="2064"/>
    <cellStyle name="Currency % 9" xfId="2065"/>
    <cellStyle name="Currency %_05-12  KH trung han 2016-2020 - Liem Thinh edited" xfId="2066"/>
    <cellStyle name="Currency [0]ßmud plant bolted_RESULTS" xfId="2067"/>
    <cellStyle name="Currency [00]" xfId="2068"/>
    <cellStyle name="Currency [00] 10" xfId="2069"/>
    <cellStyle name="Currency [00] 11" xfId="2070"/>
    <cellStyle name="Currency [00] 12" xfId="2071"/>
    <cellStyle name="Currency [00] 13" xfId="2072"/>
    <cellStyle name="Currency [00] 14" xfId="2073"/>
    <cellStyle name="Currency [00] 15" xfId="2074"/>
    <cellStyle name="Currency [00] 16" xfId="2075"/>
    <cellStyle name="Currency [00] 2" xfId="2076"/>
    <cellStyle name="Currency [00] 3" xfId="2077"/>
    <cellStyle name="Currency [00] 4" xfId="2078"/>
    <cellStyle name="Currency [00] 5" xfId="2079"/>
    <cellStyle name="Currency [00] 6" xfId="2080"/>
    <cellStyle name="Currency [00] 7" xfId="2081"/>
    <cellStyle name="Currency [00] 8" xfId="2082"/>
    <cellStyle name="Currency [00] 9" xfId="2083"/>
    <cellStyle name="Currency 0.0" xfId="2084"/>
    <cellStyle name="Currency 0.0%" xfId="2085"/>
    <cellStyle name="Currency 0.0_05-12  KH trung han 2016-2020 - Liem Thinh edited" xfId="2086"/>
    <cellStyle name="Currency 0.00" xfId="2087"/>
    <cellStyle name="Currency 0.00%" xfId="2088"/>
    <cellStyle name="Currency 0.00_05-12  KH trung han 2016-2020 - Liem Thinh edited" xfId="2089"/>
    <cellStyle name="Currency 0.000" xfId="2090"/>
    <cellStyle name="Currency 0.000%" xfId="2091"/>
    <cellStyle name="Currency 0.000_05-12  KH trung han 2016-2020 - Liem Thinh edited" xfId="2092"/>
    <cellStyle name="Currency 2" xfId="2093"/>
    <cellStyle name="Currency 2 10" xfId="2094"/>
    <cellStyle name="Currency 2 11" xfId="2095"/>
    <cellStyle name="Currency 2 12" xfId="2096"/>
    <cellStyle name="Currency 2 13" xfId="2097"/>
    <cellStyle name="Currency 2 14" xfId="2098"/>
    <cellStyle name="Currency 2 15" xfId="2099"/>
    <cellStyle name="Currency 2 16" xfId="2100"/>
    <cellStyle name="Currency 2 2" xfId="2101"/>
    <cellStyle name="Currency 2 3" xfId="2102"/>
    <cellStyle name="Currency 2 4" xfId="2103"/>
    <cellStyle name="Currency 2 5" xfId="2104"/>
    <cellStyle name="Currency 2 6" xfId="2105"/>
    <cellStyle name="Currency 2 7" xfId="2106"/>
    <cellStyle name="Currency 2 8" xfId="2107"/>
    <cellStyle name="Currency 2 9" xfId="2108"/>
    <cellStyle name="Currency![0]_FCSt (2)" xfId="2109"/>
    <cellStyle name="Currency0" xfId="2110"/>
    <cellStyle name="Currency0 10" xfId="2111"/>
    <cellStyle name="Currency0 11" xfId="2112"/>
    <cellStyle name="Currency0 12" xfId="2113"/>
    <cellStyle name="Currency0 13" xfId="2114"/>
    <cellStyle name="Currency0 14" xfId="2115"/>
    <cellStyle name="Currency0 15" xfId="2116"/>
    <cellStyle name="Currency0 16" xfId="2117"/>
    <cellStyle name="Currency0 17" xfId="2118"/>
    <cellStyle name="Currency0 2" xfId="2119"/>
    <cellStyle name="Currency0 2 2" xfId="2120"/>
    <cellStyle name="Currency0 3" xfId="2121"/>
    <cellStyle name="Currency0 4" xfId="2122"/>
    <cellStyle name="Currency0 5" xfId="2123"/>
    <cellStyle name="Currency0 6" xfId="2124"/>
    <cellStyle name="Currency0 7" xfId="2125"/>
    <cellStyle name="Currency0 8" xfId="2126"/>
    <cellStyle name="Currency0 9" xfId="2127"/>
    <cellStyle name="Currency1" xfId="2128"/>
    <cellStyle name="Currency1 10" xfId="2129"/>
    <cellStyle name="Currency1 11" xfId="2130"/>
    <cellStyle name="Currency1 12" xfId="2131"/>
    <cellStyle name="Currency1 13" xfId="2132"/>
    <cellStyle name="Currency1 14" xfId="2133"/>
    <cellStyle name="Currency1 15" xfId="2134"/>
    <cellStyle name="Currency1 16" xfId="2135"/>
    <cellStyle name="Currency1 2" xfId="2136"/>
    <cellStyle name="Currency1 2 2" xfId="2137"/>
    <cellStyle name="Currency1 3" xfId="2138"/>
    <cellStyle name="Currency1 4" xfId="2139"/>
    <cellStyle name="Currency1 5" xfId="2140"/>
    <cellStyle name="Currency1 6" xfId="2141"/>
    <cellStyle name="Currency1 7" xfId="2142"/>
    <cellStyle name="Currency1 8" xfId="2143"/>
    <cellStyle name="Currency1 9" xfId="2144"/>
    <cellStyle name="Check Cell 2" xfId="1554"/>
    <cellStyle name="Chi phÝ kh¸c_Book1" xfId="1555"/>
    <cellStyle name="CHUONG" xfId="1556"/>
    <cellStyle name="D1" xfId="2145"/>
    <cellStyle name="Date" xfId="2146"/>
    <cellStyle name="Date 10" xfId="2147"/>
    <cellStyle name="Date 11" xfId="2148"/>
    <cellStyle name="Date 12" xfId="2149"/>
    <cellStyle name="Date 13" xfId="2150"/>
    <cellStyle name="Date 14" xfId="2151"/>
    <cellStyle name="Date 15" xfId="2152"/>
    <cellStyle name="Date 16" xfId="2153"/>
    <cellStyle name="Date 2" xfId="2154"/>
    <cellStyle name="Date 2 2" xfId="2155"/>
    <cellStyle name="Date 3" xfId="2156"/>
    <cellStyle name="Date 4" xfId="2157"/>
    <cellStyle name="Date 5" xfId="2158"/>
    <cellStyle name="Date 6" xfId="2159"/>
    <cellStyle name="Date 7" xfId="2160"/>
    <cellStyle name="Date 8" xfId="2161"/>
    <cellStyle name="Date 9" xfId="2162"/>
    <cellStyle name="Date Short" xfId="2163"/>
    <cellStyle name="Date Short 2" xfId="2164"/>
    <cellStyle name="Date_Book1" xfId="2165"/>
    <cellStyle name="DAUDE" xfId="2167"/>
    <cellStyle name="Dấu_phảy 2" xfId="2166"/>
    <cellStyle name="Debit" xfId="2168"/>
    <cellStyle name="Debit subtotal" xfId="2169"/>
    <cellStyle name="Debit Total" xfId="2170"/>
    <cellStyle name="DELTA" xfId="2171"/>
    <cellStyle name="DELTA 10" xfId="2172"/>
    <cellStyle name="DELTA 11" xfId="2173"/>
    <cellStyle name="DELTA 12" xfId="2174"/>
    <cellStyle name="DELTA 13" xfId="2175"/>
    <cellStyle name="DELTA 14" xfId="2176"/>
    <cellStyle name="DELTA 15" xfId="2177"/>
    <cellStyle name="DELTA 2" xfId="2178"/>
    <cellStyle name="DELTA 3" xfId="2179"/>
    <cellStyle name="DELTA 4" xfId="2180"/>
    <cellStyle name="DELTA 5" xfId="2181"/>
    <cellStyle name="DELTA 6" xfId="2182"/>
    <cellStyle name="DELTA 7" xfId="2183"/>
    <cellStyle name="DELTA 8" xfId="2184"/>
    <cellStyle name="DELTA 9" xfId="2185"/>
    <cellStyle name="Dezimal [0]_35ERI8T2gbIEMixb4v26icuOo" xfId="2186"/>
    <cellStyle name="Dezimal_35ERI8T2gbIEMixb4v26icuOo" xfId="2187"/>
    <cellStyle name="Dg" xfId="2188"/>
    <cellStyle name="Dgia" xfId="2189"/>
    <cellStyle name="Dgia 2" xfId="2190"/>
    <cellStyle name="Dgia 2 2" xfId="2191"/>
    <cellStyle name="Dgia 3" xfId="2192"/>
    <cellStyle name="Dollar (zero dec)" xfId="2193"/>
    <cellStyle name="Dollar (zero dec) 10" xfId="2194"/>
    <cellStyle name="Dollar (zero dec) 11" xfId="2195"/>
    <cellStyle name="Dollar (zero dec) 12" xfId="2196"/>
    <cellStyle name="Dollar (zero dec) 13" xfId="2197"/>
    <cellStyle name="Dollar (zero dec) 14" xfId="2198"/>
    <cellStyle name="Dollar (zero dec) 15" xfId="2199"/>
    <cellStyle name="Dollar (zero dec) 16" xfId="2200"/>
    <cellStyle name="Dollar (zero dec) 2" xfId="2201"/>
    <cellStyle name="Dollar (zero dec) 2 2" xfId="2202"/>
    <cellStyle name="Dollar (zero dec) 3" xfId="2203"/>
    <cellStyle name="Dollar (zero dec) 4" xfId="2204"/>
    <cellStyle name="Dollar (zero dec) 5" xfId="2205"/>
    <cellStyle name="Dollar (zero dec) 6" xfId="2206"/>
    <cellStyle name="Dollar (zero dec) 7" xfId="2207"/>
    <cellStyle name="Dollar (zero dec) 8" xfId="2208"/>
    <cellStyle name="Dollar (zero dec) 9" xfId="2209"/>
    <cellStyle name="Don gia" xfId="2210"/>
    <cellStyle name="Dziesi?tny [0]_Invoices2001Slovakia" xfId="2211"/>
    <cellStyle name="Dziesi?tny_Invoices2001Slovakia" xfId="2212"/>
    <cellStyle name="Dziesietny [0]_Invoices2001Slovakia" xfId="2213"/>
    <cellStyle name="Dziesiętny [0]_Invoices2001Slovakia" xfId="2214"/>
    <cellStyle name="Dziesietny [0]_Invoices2001Slovakia 2" xfId="2215"/>
    <cellStyle name="Dziesiętny [0]_Invoices2001Slovakia 2" xfId="2216"/>
    <cellStyle name="Dziesietny [0]_Invoices2001Slovakia 3" xfId="2217"/>
    <cellStyle name="Dziesiętny [0]_Invoices2001Slovakia 3" xfId="2218"/>
    <cellStyle name="Dziesietny [0]_Invoices2001Slovakia 4" xfId="2219"/>
    <cellStyle name="Dziesiętny [0]_Invoices2001Slovakia 4" xfId="2220"/>
    <cellStyle name="Dziesietny [0]_Invoices2001Slovakia 5" xfId="2221"/>
    <cellStyle name="Dziesiętny [0]_Invoices2001Slovakia 5" xfId="2222"/>
    <cellStyle name="Dziesietny [0]_Invoices2001Slovakia 6" xfId="2223"/>
    <cellStyle name="Dziesiętny [0]_Invoices2001Slovakia 6" xfId="2224"/>
    <cellStyle name="Dziesietny [0]_Invoices2001Slovakia 7" xfId="2225"/>
    <cellStyle name="Dziesiętny [0]_Invoices2001Slovakia 7" xfId="2226"/>
    <cellStyle name="Dziesietny [0]_Invoices2001Slovakia_01_Nha so 1_Dien" xfId="2227"/>
    <cellStyle name="Dziesiętny [0]_Invoices2001Slovakia_01_Nha so 1_Dien" xfId="2228"/>
    <cellStyle name="Dziesietny [0]_Invoices2001Slovakia_05-12  KH trung han 2016-2020 - Liem Thinh edited" xfId="2229"/>
    <cellStyle name="Dziesiętny [0]_Invoices2001Slovakia_05-12  KH trung han 2016-2020 - Liem Thinh edited" xfId="2230"/>
    <cellStyle name="Dziesietny [0]_Invoices2001Slovakia_10_Nha so 10_Dien1" xfId="2231"/>
    <cellStyle name="Dziesiętny [0]_Invoices2001Slovakia_10_Nha so 10_Dien1" xfId="2232"/>
    <cellStyle name="Dziesietny [0]_Invoices2001Slovakia_Book1" xfId="2233"/>
    <cellStyle name="Dziesiętny [0]_Invoices2001Slovakia_Book1" xfId="2234"/>
    <cellStyle name="Dziesietny [0]_Invoices2001Slovakia_Book1_1" xfId="2235"/>
    <cellStyle name="Dziesiętny [0]_Invoices2001Slovakia_Book1_1" xfId="2236"/>
    <cellStyle name="Dziesietny [0]_Invoices2001Slovakia_Book1_1_Book1" xfId="2237"/>
    <cellStyle name="Dziesiętny [0]_Invoices2001Slovakia_Book1_1_Book1" xfId="2238"/>
    <cellStyle name="Dziesietny [0]_Invoices2001Slovakia_Book1_2" xfId="2239"/>
    <cellStyle name="Dziesiętny [0]_Invoices2001Slovakia_Book1_2" xfId="2240"/>
    <cellStyle name="Dziesietny [0]_Invoices2001Slovakia_Book1_Nhu cau von ung truoc 2011 Tha h Hoa + Nge An gui TW" xfId="2241"/>
    <cellStyle name="Dziesiętny [0]_Invoices2001Slovakia_Book1_Nhu cau von ung truoc 2011 Tha h Hoa + Nge An gui TW" xfId="2242"/>
    <cellStyle name="Dziesietny [0]_Invoices2001Slovakia_Book1_Tong hop Cac tuyen(9-1-06)" xfId="2243"/>
    <cellStyle name="Dziesiętny [0]_Invoices2001Slovakia_Book1_Tong hop Cac tuyen(9-1-06)" xfId="2244"/>
    <cellStyle name="Dziesietny [0]_Invoices2001Slovakia_Book1_ung truoc 2011 NSTW Thanh Hoa + Nge An gui Thu 12-5" xfId="2245"/>
    <cellStyle name="Dziesiętny [0]_Invoices2001Slovakia_Book1_ung truoc 2011 NSTW Thanh Hoa + Nge An gui Thu 12-5" xfId="2246"/>
    <cellStyle name="Dziesietny [0]_Invoices2001Slovakia_Copy of 05-12  KH trung han 2016-2020 - Liem Thinh edited (1)" xfId="2247"/>
    <cellStyle name="Dziesiętny [0]_Invoices2001Slovakia_Copy of 05-12  KH trung han 2016-2020 - Liem Thinh edited (1)" xfId="2248"/>
    <cellStyle name="Dziesietny [0]_Invoices2001Slovakia_d-uong+TDT" xfId="2249"/>
    <cellStyle name="Dziesiętny [0]_Invoices2001Slovakia_KH TPCP 2016-2020 (tong hop)" xfId="2250"/>
    <cellStyle name="Dziesietny [0]_Invoices2001Slovakia_Nha bao ve(28-7-05)" xfId="2251"/>
    <cellStyle name="Dziesiętny [0]_Invoices2001Slovakia_Nha bao ve(28-7-05)" xfId="2252"/>
    <cellStyle name="Dziesietny [0]_Invoices2001Slovakia_NHA de xe nguyen du" xfId="2253"/>
    <cellStyle name="Dziesiętny [0]_Invoices2001Slovakia_NHA de xe nguyen du" xfId="2254"/>
    <cellStyle name="Dziesietny [0]_Invoices2001Slovakia_Nhalamviec VTC(25-1-05)" xfId="2255"/>
    <cellStyle name="Dziesiętny [0]_Invoices2001Slovakia_Nhalamviec VTC(25-1-05)" xfId="2256"/>
    <cellStyle name="Dziesietny [0]_Invoices2001Slovakia_Nhu cau von ung truoc 2011 Tha h Hoa + Nge An gui TW" xfId="2257"/>
    <cellStyle name="Dziesiętny [0]_Invoices2001Slovakia_TDT KHANH HOA" xfId="2258"/>
    <cellStyle name="Dziesietny [0]_Invoices2001Slovakia_TDT KHANH HOA_Tong hop Cac tuyen(9-1-06)" xfId="2259"/>
    <cellStyle name="Dziesiętny [0]_Invoices2001Slovakia_TDT KHANH HOA_Tong hop Cac tuyen(9-1-06)" xfId="2260"/>
    <cellStyle name="Dziesietny [0]_Invoices2001Slovakia_TDT quangngai" xfId="2261"/>
    <cellStyle name="Dziesiętny [0]_Invoices2001Slovakia_TDT quangngai" xfId="2262"/>
    <cellStyle name="Dziesietny [0]_Invoices2001Slovakia_TMDT(10-5-06)" xfId="2263"/>
    <cellStyle name="Dziesietny_Invoices2001Slovakia" xfId="2264"/>
    <cellStyle name="Dziesiętny_Invoices2001Slovakia" xfId="2265"/>
    <cellStyle name="Dziesietny_Invoices2001Slovakia 2" xfId="2266"/>
    <cellStyle name="Dziesiętny_Invoices2001Slovakia 2" xfId="2267"/>
    <cellStyle name="Dziesietny_Invoices2001Slovakia 3" xfId="2268"/>
    <cellStyle name="Dziesiętny_Invoices2001Slovakia 3" xfId="2269"/>
    <cellStyle name="Dziesietny_Invoices2001Slovakia 4" xfId="2270"/>
    <cellStyle name="Dziesiętny_Invoices2001Slovakia 4" xfId="2271"/>
    <cellStyle name="Dziesietny_Invoices2001Slovakia 5" xfId="2272"/>
    <cellStyle name="Dziesiętny_Invoices2001Slovakia 5" xfId="2273"/>
    <cellStyle name="Dziesietny_Invoices2001Slovakia 6" xfId="2274"/>
    <cellStyle name="Dziesiętny_Invoices2001Slovakia 6" xfId="2275"/>
    <cellStyle name="Dziesietny_Invoices2001Slovakia 7" xfId="2276"/>
    <cellStyle name="Dziesiętny_Invoices2001Slovakia 7" xfId="2277"/>
    <cellStyle name="Dziesietny_Invoices2001Slovakia_01_Nha so 1_Dien" xfId="2278"/>
    <cellStyle name="Dziesiętny_Invoices2001Slovakia_01_Nha so 1_Dien" xfId="2279"/>
    <cellStyle name="Dziesietny_Invoices2001Slovakia_05-12  KH trung han 2016-2020 - Liem Thinh edited" xfId="2280"/>
    <cellStyle name="Dziesiętny_Invoices2001Slovakia_05-12  KH trung han 2016-2020 - Liem Thinh edited" xfId="2281"/>
    <cellStyle name="Dziesietny_Invoices2001Slovakia_10_Nha so 10_Dien1" xfId="2282"/>
    <cellStyle name="Dziesiętny_Invoices2001Slovakia_10_Nha so 10_Dien1" xfId="2283"/>
    <cellStyle name="Dziesietny_Invoices2001Slovakia_Book1" xfId="2284"/>
    <cellStyle name="Dziesiętny_Invoices2001Slovakia_Book1" xfId="2285"/>
    <cellStyle name="Dziesietny_Invoices2001Slovakia_Book1_1" xfId="2286"/>
    <cellStyle name="Dziesiętny_Invoices2001Slovakia_Book1_1" xfId="2287"/>
    <cellStyle name="Dziesietny_Invoices2001Slovakia_Book1_1_Book1" xfId="2288"/>
    <cellStyle name="Dziesiętny_Invoices2001Slovakia_Book1_1_Book1" xfId="2289"/>
    <cellStyle name="Dziesietny_Invoices2001Slovakia_Book1_2" xfId="2290"/>
    <cellStyle name="Dziesiętny_Invoices2001Slovakia_Book1_2" xfId="2291"/>
    <cellStyle name="Dziesietny_Invoices2001Slovakia_Book1_Nhu cau von ung truoc 2011 Tha h Hoa + Nge An gui TW" xfId="2292"/>
    <cellStyle name="Dziesiętny_Invoices2001Slovakia_Book1_Nhu cau von ung truoc 2011 Tha h Hoa + Nge An gui TW" xfId="2293"/>
    <cellStyle name="Dziesietny_Invoices2001Slovakia_Book1_Tong hop Cac tuyen(9-1-06)" xfId="2294"/>
    <cellStyle name="Dziesiętny_Invoices2001Slovakia_Book1_Tong hop Cac tuyen(9-1-06)" xfId="2295"/>
    <cellStyle name="Dziesietny_Invoices2001Slovakia_Book1_ung truoc 2011 NSTW Thanh Hoa + Nge An gui Thu 12-5" xfId="2296"/>
    <cellStyle name="Dziesiętny_Invoices2001Slovakia_Book1_ung truoc 2011 NSTW Thanh Hoa + Nge An gui Thu 12-5" xfId="2297"/>
    <cellStyle name="Dziesietny_Invoices2001Slovakia_Copy of 05-12  KH trung han 2016-2020 - Liem Thinh edited (1)" xfId="2298"/>
    <cellStyle name="Dziesiętny_Invoices2001Slovakia_Copy of 05-12  KH trung han 2016-2020 - Liem Thinh edited (1)" xfId="2299"/>
    <cellStyle name="Dziesietny_Invoices2001Slovakia_d-uong+TDT" xfId="2300"/>
    <cellStyle name="Dziesiętny_Invoices2001Slovakia_KH TPCP 2016-2020 (tong hop)" xfId="2301"/>
    <cellStyle name="Dziesietny_Invoices2001Slovakia_Nha bao ve(28-7-05)" xfId="2302"/>
    <cellStyle name="Dziesiętny_Invoices2001Slovakia_Nha bao ve(28-7-05)" xfId="2303"/>
    <cellStyle name="Dziesietny_Invoices2001Slovakia_NHA de xe nguyen du" xfId="2304"/>
    <cellStyle name="Dziesiętny_Invoices2001Slovakia_NHA de xe nguyen du" xfId="2305"/>
    <cellStyle name="Dziesietny_Invoices2001Slovakia_Nhalamviec VTC(25-1-05)" xfId="2306"/>
    <cellStyle name="Dziesiętny_Invoices2001Slovakia_Nhalamviec VTC(25-1-05)" xfId="2307"/>
    <cellStyle name="Dziesietny_Invoices2001Slovakia_Nhu cau von ung truoc 2011 Tha h Hoa + Nge An gui TW" xfId="2308"/>
    <cellStyle name="Dziesiętny_Invoices2001Slovakia_TDT KHANH HOA" xfId="2309"/>
    <cellStyle name="Dziesietny_Invoices2001Slovakia_TDT KHANH HOA_Tong hop Cac tuyen(9-1-06)" xfId="2310"/>
    <cellStyle name="Dziesiętny_Invoices2001Slovakia_TDT KHANH HOA_Tong hop Cac tuyen(9-1-06)" xfId="2311"/>
    <cellStyle name="Dziesietny_Invoices2001Slovakia_TDT quangngai" xfId="2312"/>
    <cellStyle name="Dziesiętny_Invoices2001Slovakia_TDT quangngai" xfId="2313"/>
    <cellStyle name="Dziesietny_Invoices2001Slovakia_TMDT(10-5-06)" xfId="2314"/>
    <cellStyle name="e" xfId="2315"/>
    <cellStyle name="Enter Currency (0)" xfId="2316"/>
    <cellStyle name="Enter Currency (0) 10" xfId="2317"/>
    <cellStyle name="Enter Currency (0) 11" xfId="2318"/>
    <cellStyle name="Enter Currency (0) 12" xfId="2319"/>
    <cellStyle name="Enter Currency (0) 13" xfId="2320"/>
    <cellStyle name="Enter Currency (0) 14" xfId="2321"/>
    <cellStyle name="Enter Currency (0) 15" xfId="2322"/>
    <cellStyle name="Enter Currency (0) 16" xfId="2323"/>
    <cellStyle name="Enter Currency (0) 2" xfId="2324"/>
    <cellStyle name="Enter Currency (0) 3" xfId="2325"/>
    <cellStyle name="Enter Currency (0) 4" xfId="2326"/>
    <cellStyle name="Enter Currency (0) 5" xfId="2327"/>
    <cellStyle name="Enter Currency (0) 6" xfId="2328"/>
    <cellStyle name="Enter Currency (0) 7" xfId="2329"/>
    <cellStyle name="Enter Currency (0) 8" xfId="2330"/>
    <cellStyle name="Enter Currency (0) 9" xfId="2331"/>
    <cellStyle name="Enter Currency (2)" xfId="2332"/>
    <cellStyle name="Enter Currency (2) 10" xfId="2333"/>
    <cellStyle name="Enter Currency (2) 11" xfId="2334"/>
    <cellStyle name="Enter Currency (2) 12" xfId="2335"/>
    <cellStyle name="Enter Currency (2) 13" xfId="2336"/>
    <cellStyle name="Enter Currency (2) 14" xfId="2337"/>
    <cellStyle name="Enter Currency (2) 15" xfId="2338"/>
    <cellStyle name="Enter Currency (2) 16" xfId="2339"/>
    <cellStyle name="Enter Currency (2) 2" xfId="2340"/>
    <cellStyle name="Enter Currency (2) 3" xfId="2341"/>
    <cellStyle name="Enter Currency (2) 4" xfId="2342"/>
    <cellStyle name="Enter Currency (2) 5" xfId="2343"/>
    <cellStyle name="Enter Currency (2) 6" xfId="2344"/>
    <cellStyle name="Enter Currency (2) 7" xfId="2345"/>
    <cellStyle name="Enter Currency (2) 8" xfId="2346"/>
    <cellStyle name="Enter Currency (2) 9" xfId="2347"/>
    <cellStyle name="Enter Units (0)" xfId="2348"/>
    <cellStyle name="Enter Units (0) 10" xfId="2349"/>
    <cellStyle name="Enter Units (0) 11" xfId="2350"/>
    <cellStyle name="Enter Units (0) 12" xfId="2351"/>
    <cellStyle name="Enter Units (0) 13" xfId="2352"/>
    <cellStyle name="Enter Units (0) 14" xfId="2353"/>
    <cellStyle name="Enter Units (0) 15" xfId="2354"/>
    <cellStyle name="Enter Units (0) 16" xfId="2355"/>
    <cellStyle name="Enter Units (0) 2" xfId="2356"/>
    <cellStyle name="Enter Units (0) 3" xfId="2357"/>
    <cellStyle name="Enter Units (0) 4" xfId="2358"/>
    <cellStyle name="Enter Units (0) 5" xfId="2359"/>
    <cellStyle name="Enter Units (0) 6" xfId="2360"/>
    <cellStyle name="Enter Units (0) 7" xfId="2361"/>
    <cellStyle name="Enter Units (0) 8" xfId="2362"/>
    <cellStyle name="Enter Units (0) 9" xfId="2363"/>
    <cellStyle name="Enter Units (1)" xfId="2364"/>
    <cellStyle name="Enter Units (1) 10" xfId="2365"/>
    <cellStyle name="Enter Units (1) 11" xfId="2366"/>
    <cellStyle name="Enter Units (1) 12" xfId="2367"/>
    <cellStyle name="Enter Units (1) 13" xfId="2368"/>
    <cellStyle name="Enter Units (1) 14" xfId="2369"/>
    <cellStyle name="Enter Units (1) 15" xfId="2370"/>
    <cellStyle name="Enter Units (1) 16" xfId="2371"/>
    <cellStyle name="Enter Units (1) 2" xfId="2372"/>
    <cellStyle name="Enter Units (1) 3" xfId="2373"/>
    <cellStyle name="Enter Units (1) 4" xfId="2374"/>
    <cellStyle name="Enter Units (1) 5" xfId="2375"/>
    <cellStyle name="Enter Units (1) 6" xfId="2376"/>
    <cellStyle name="Enter Units (1) 7" xfId="2377"/>
    <cellStyle name="Enter Units (1) 8" xfId="2378"/>
    <cellStyle name="Enter Units (1) 9" xfId="2379"/>
    <cellStyle name="Enter Units (2)" xfId="2380"/>
    <cellStyle name="Enter Units (2) 10" xfId="2381"/>
    <cellStyle name="Enter Units (2) 11" xfId="2382"/>
    <cellStyle name="Enter Units (2) 12" xfId="2383"/>
    <cellStyle name="Enter Units (2) 13" xfId="2384"/>
    <cellStyle name="Enter Units (2) 14" xfId="2385"/>
    <cellStyle name="Enter Units (2) 15" xfId="2386"/>
    <cellStyle name="Enter Units (2) 16" xfId="2387"/>
    <cellStyle name="Enter Units (2) 2" xfId="2388"/>
    <cellStyle name="Enter Units (2) 3" xfId="2389"/>
    <cellStyle name="Enter Units (2) 4" xfId="2390"/>
    <cellStyle name="Enter Units (2) 5" xfId="2391"/>
    <cellStyle name="Enter Units (2) 6" xfId="2392"/>
    <cellStyle name="Enter Units (2) 7" xfId="2393"/>
    <cellStyle name="Enter Units (2) 8" xfId="2394"/>
    <cellStyle name="Enter Units (2) 9" xfId="2395"/>
    <cellStyle name="Entered" xfId="2396"/>
    <cellStyle name="Euro" xfId="2397"/>
    <cellStyle name="Euro 10" xfId="2398"/>
    <cellStyle name="Euro 11" xfId="2399"/>
    <cellStyle name="Euro 12" xfId="2400"/>
    <cellStyle name="Euro 13" xfId="2401"/>
    <cellStyle name="Euro 14" xfId="2402"/>
    <cellStyle name="Euro 15" xfId="2403"/>
    <cellStyle name="Euro 16" xfId="2404"/>
    <cellStyle name="Euro 2" xfId="2405"/>
    <cellStyle name="Euro 3" xfId="2406"/>
    <cellStyle name="Euro 4" xfId="2407"/>
    <cellStyle name="Euro 5" xfId="2408"/>
    <cellStyle name="Euro 6" xfId="2409"/>
    <cellStyle name="Euro 7" xfId="2410"/>
    <cellStyle name="Euro 8" xfId="2411"/>
    <cellStyle name="Euro 9" xfId="2412"/>
    <cellStyle name="Excel Built-in Normal" xfId="2413"/>
    <cellStyle name="Excel Built-in Normal 2" xfId="2414"/>
    <cellStyle name="Explanatory Text 2" xfId="2415"/>
    <cellStyle name="f" xfId="2416"/>
    <cellStyle name="f_Danhmuc_Quyhoach2009" xfId="2417"/>
    <cellStyle name="f_Danhmuc_Quyhoach2009 2" xfId="2418"/>
    <cellStyle name="f_Danhmuc_Quyhoach2009 2 2" xfId="2419"/>
    <cellStyle name="Fixed" xfId="2420"/>
    <cellStyle name="Fixed 10" xfId="2421"/>
    <cellStyle name="Fixed 11" xfId="2422"/>
    <cellStyle name="Fixed 12" xfId="2423"/>
    <cellStyle name="Fixed 13" xfId="2424"/>
    <cellStyle name="Fixed 14" xfId="2425"/>
    <cellStyle name="Fixed 15" xfId="2426"/>
    <cellStyle name="Fixed 16" xfId="2427"/>
    <cellStyle name="Fixed 2" xfId="2428"/>
    <cellStyle name="Fixed 2 2" xfId="2429"/>
    <cellStyle name="Fixed 3" xfId="2430"/>
    <cellStyle name="Fixed 4" xfId="2431"/>
    <cellStyle name="Fixed 5" xfId="2432"/>
    <cellStyle name="Fixed 6" xfId="2433"/>
    <cellStyle name="Fixed 7" xfId="2434"/>
    <cellStyle name="Fixed 8" xfId="2435"/>
    <cellStyle name="Fixed 9" xfId="2436"/>
    <cellStyle name="Font Britannic16" xfId="2437"/>
    <cellStyle name="Font Britannic18" xfId="2438"/>
    <cellStyle name="Font CenturyCond 18" xfId="2439"/>
    <cellStyle name="Font Cond20" xfId="2440"/>
    <cellStyle name="Font LucidaSans16" xfId="2441"/>
    <cellStyle name="Font NewCenturyCond18" xfId="2442"/>
    <cellStyle name="Font Ottawa14" xfId="2443"/>
    <cellStyle name="Font Ottawa16" xfId="2444"/>
    <cellStyle name="Good 2" xfId="2446"/>
    <cellStyle name="Grey" xfId="2447"/>
    <cellStyle name="Grey 10" xfId="2448"/>
    <cellStyle name="Grey 11" xfId="2449"/>
    <cellStyle name="Grey 12" xfId="2450"/>
    <cellStyle name="Grey 13" xfId="2451"/>
    <cellStyle name="Grey 14" xfId="2452"/>
    <cellStyle name="Grey 15" xfId="2453"/>
    <cellStyle name="Grey 16" xfId="2454"/>
    <cellStyle name="Grey 17" xfId="2455"/>
    <cellStyle name="Grey 2" xfId="2456"/>
    <cellStyle name="Grey 3" xfId="2457"/>
    <cellStyle name="Grey 4" xfId="2458"/>
    <cellStyle name="Grey 5" xfId="2459"/>
    <cellStyle name="Grey 6" xfId="2460"/>
    <cellStyle name="Grey 7" xfId="2461"/>
    <cellStyle name="Grey 8" xfId="2462"/>
    <cellStyle name="Grey 9" xfId="2463"/>
    <cellStyle name="Grey_KH TPCP 2016-2020 (tong hop)" xfId="2464"/>
    <cellStyle name="Group" xfId="2465"/>
    <cellStyle name="gia" xfId="2445"/>
    <cellStyle name="H" xfId="2466"/>
    <cellStyle name="ha" xfId="2467"/>
    <cellStyle name="HAI" xfId="2468"/>
    <cellStyle name="hai 2" xfId="2469"/>
    <cellStyle name="Head 1" xfId="2470"/>
    <cellStyle name="HEADER" xfId="2471"/>
    <cellStyle name="HEADER 2" xfId="2472"/>
    <cellStyle name="HEADER 3" xfId="2473"/>
    <cellStyle name="Header1" xfId="2474"/>
    <cellStyle name="Header1 2" xfId="2475"/>
    <cellStyle name="Header2" xfId="2476"/>
    <cellStyle name="Header2 2" xfId="2477"/>
    <cellStyle name="Header2 3" xfId="2478"/>
    <cellStyle name="Header2 3 2" xfId="2479"/>
    <cellStyle name="Heading" xfId="2480"/>
    <cellStyle name="Heading 1 2" xfId="2481"/>
    <cellStyle name="Heading 2 2" xfId="2482"/>
    <cellStyle name="Heading 3 2" xfId="2483"/>
    <cellStyle name="Heading 4 2" xfId="2484"/>
    <cellStyle name="Heading No Underline" xfId="2485"/>
    <cellStyle name="Heading With Underline" xfId="2486"/>
    <cellStyle name="HEADING1" xfId="2487"/>
    <cellStyle name="HEADING1 2" xfId="2488"/>
    <cellStyle name="HEADING2" xfId="2489"/>
    <cellStyle name="HEADING2 2" xfId="2490"/>
    <cellStyle name="HEADINGS" xfId="2491"/>
    <cellStyle name="HEADINGSTOP" xfId="2492"/>
    <cellStyle name="headoption" xfId="2493"/>
    <cellStyle name="headoption 2" xfId="2494"/>
    <cellStyle name="headoption 2 2" xfId="2495"/>
    <cellStyle name="headoption 3" xfId="2496"/>
    <cellStyle name="headoption 3 2" xfId="2497"/>
    <cellStyle name="headoption 4" xfId="2498"/>
    <cellStyle name="headoption 4 2" xfId="2499"/>
    <cellStyle name="Hoa-Scholl" xfId="2500"/>
    <cellStyle name="Hoa-Scholl 2" xfId="2501"/>
    <cellStyle name="Hoa-Scholl 2 2" xfId="2502"/>
    <cellStyle name="Hoa-Scholl 3" xfId="2503"/>
    <cellStyle name="Hoa-Scholl 3 2" xfId="2504"/>
    <cellStyle name="HUY" xfId="2505"/>
    <cellStyle name="i phÝ kh¸c_B¶ng 2" xfId="2506"/>
    <cellStyle name="I.3" xfId="2507"/>
    <cellStyle name="i·0" xfId="2508"/>
    <cellStyle name="i·0 2" xfId="2509"/>
    <cellStyle name="i·0 3" xfId="2510"/>
    <cellStyle name="ï-¾È»ê_BiÓu TB" xfId="2511"/>
    <cellStyle name="Input [yellow]" xfId="2512"/>
    <cellStyle name="Input [yellow] 10" xfId="2513"/>
    <cellStyle name="Input [yellow] 10 2" xfId="2514"/>
    <cellStyle name="Input [yellow] 11" xfId="2515"/>
    <cellStyle name="Input [yellow] 11 2" xfId="2516"/>
    <cellStyle name="Input [yellow] 12" xfId="2517"/>
    <cellStyle name="Input [yellow] 12 2" xfId="2518"/>
    <cellStyle name="Input [yellow] 13" xfId="2519"/>
    <cellStyle name="Input [yellow] 13 2" xfId="2520"/>
    <cellStyle name="Input [yellow] 14" xfId="2521"/>
    <cellStyle name="Input [yellow] 14 2" xfId="2522"/>
    <cellStyle name="Input [yellow] 15" xfId="2523"/>
    <cellStyle name="Input [yellow] 15 2" xfId="2524"/>
    <cellStyle name="Input [yellow] 16" xfId="2525"/>
    <cellStyle name="Input [yellow] 16 2" xfId="2526"/>
    <cellStyle name="Input [yellow] 17" xfId="2527"/>
    <cellStyle name="Input [yellow] 17 2" xfId="2528"/>
    <cellStyle name="Input [yellow] 18" xfId="2529"/>
    <cellStyle name="Input [yellow] 18 2" xfId="2530"/>
    <cellStyle name="Input [yellow] 19" xfId="2531"/>
    <cellStyle name="Input [yellow] 2" xfId="2532"/>
    <cellStyle name="Input [yellow] 2 2" xfId="2533"/>
    <cellStyle name="Input [yellow] 2 2 2" xfId="2534"/>
    <cellStyle name="Input [yellow] 2 3" xfId="2535"/>
    <cellStyle name="Input [yellow] 3" xfId="2536"/>
    <cellStyle name="Input [yellow] 3 2" xfId="2537"/>
    <cellStyle name="Input [yellow] 4" xfId="2538"/>
    <cellStyle name="Input [yellow] 4 2" xfId="2539"/>
    <cellStyle name="Input [yellow] 5" xfId="2540"/>
    <cellStyle name="Input [yellow] 5 2" xfId="2541"/>
    <cellStyle name="Input [yellow] 6" xfId="2542"/>
    <cellStyle name="Input [yellow] 6 2" xfId="2543"/>
    <cellStyle name="Input [yellow] 7" xfId="2544"/>
    <cellStyle name="Input [yellow] 7 2" xfId="2545"/>
    <cellStyle name="Input [yellow] 8" xfId="2546"/>
    <cellStyle name="Input [yellow] 8 2" xfId="2547"/>
    <cellStyle name="Input [yellow] 9" xfId="2548"/>
    <cellStyle name="Input [yellow] 9 2" xfId="2549"/>
    <cellStyle name="Input [yellow]_KH TPCP 2016-2020 (tong hop)" xfId="2550"/>
    <cellStyle name="Input 2" xfId="2551"/>
    <cellStyle name="Input 3" xfId="2552"/>
    <cellStyle name="Input 4" xfId="2553"/>
    <cellStyle name="Input 5" xfId="2554"/>
    <cellStyle name="Input 6" xfId="2555"/>
    <cellStyle name="Input 7" xfId="2556"/>
    <cellStyle name="k_TONG HOP KINH PHI" xfId="2557"/>
    <cellStyle name="k_TONG HOP KINH PHI_!1 1 bao cao giao KH ve HTCMT vung TNB   12-12-2011" xfId="2558"/>
    <cellStyle name="k_TONG HOP KINH PHI_Bieu4HTMT" xfId="2559"/>
    <cellStyle name="k_TONG HOP KINH PHI_Bieu4HTMT_!1 1 bao cao giao KH ve HTCMT vung TNB   12-12-2011" xfId="2560"/>
    <cellStyle name="k_TONG HOP KINH PHI_Bieu4HTMT_KH TPCP vung TNB (03-1-2012)" xfId="2561"/>
    <cellStyle name="k_TONG HOP KINH PHI_KH TPCP vung TNB (03-1-2012)" xfId="2562"/>
    <cellStyle name="k_ÿÿÿÿÿ" xfId="2563"/>
    <cellStyle name="k_ÿÿÿÿÿ_!1 1 bao cao giao KH ve HTCMT vung TNB   12-12-2011" xfId="2564"/>
    <cellStyle name="k_ÿÿÿÿÿ_1" xfId="2565"/>
    <cellStyle name="k_ÿÿÿÿÿ_2" xfId="2566"/>
    <cellStyle name="k_ÿÿÿÿÿ_2_!1 1 bao cao giao KH ve HTCMT vung TNB   12-12-2011" xfId="2567"/>
    <cellStyle name="k_ÿÿÿÿÿ_2_Bieu4HTMT" xfId="2568"/>
    <cellStyle name="k_ÿÿÿÿÿ_2_Bieu4HTMT_!1 1 bao cao giao KH ve HTCMT vung TNB   12-12-2011" xfId="2569"/>
    <cellStyle name="k_ÿÿÿÿÿ_2_Bieu4HTMT_KH TPCP vung TNB (03-1-2012)" xfId="2570"/>
    <cellStyle name="k_ÿÿÿÿÿ_2_KH TPCP vung TNB (03-1-2012)" xfId="2571"/>
    <cellStyle name="k_ÿÿÿÿÿ_Bieu4HTMT" xfId="2572"/>
    <cellStyle name="k_ÿÿÿÿÿ_Bieu4HTMT_!1 1 bao cao giao KH ve HTCMT vung TNB   12-12-2011" xfId="2573"/>
    <cellStyle name="k_ÿÿÿÿÿ_Bieu4HTMT_KH TPCP vung TNB (03-1-2012)" xfId="2574"/>
    <cellStyle name="k_ÿÿÿÿÿ_KH TPCP vung TNB (03-1-2012)" xfId="2575"/>
    <cellStyle name="kh¸c_Bang Chi tieu" xfId="2576"/>
    <cellStyle name="khanh" xfId="2577"/>
    <cellStyle name="khung" xfId="2578"/>
    <cellStyle name="Ledger 17 x 11 in" xfId="2579"/>
    <cellStyle name="Ledger 17 x 11 in 2" xfId="2580"/>
    <cellStyle name="Ledger 17 x 11 in_DT12" xfId="2581"/>
    <cellStyle name="left" xfId="2582"/>
    <cellStyle name="Line" xfId="2583"/>
    <cellStyle name="Link Currency (0)" xfId="2584"/>
    <cellStyle name="Link Currency (0) 10" xfId="2585"/>
    <cellStyle name="Link Currency (0) 11" xfId="2586"/>
    <cellStyle name="Link Currency (0) 12" xfId="2587"/>
    <cellStyle name="Link Currency (0) 13" xfId="2588"/>
    <cellStyle name="Link Currency (0) 14" xfId="2589"/>
    <cellStyle name="Link Currency (0) 15" xfId="2590"/>
    <cellStyle name="Link Currency (0) 16" xfId="2591"/>
    <cellStyle name="Link Currency (0) 2" xfId="2592"/>
    <cellStyle name="Link Currency (0) 3" xfId="2593"/>
    <cellStyle name="Link Currency (0) 4" xfId="2594"/>
    <cellStyle name="Link Currency (0) 5" xfId="2595"/>
    <cellStyle name="Link Currency (0) 6" xfId="2596"/>
    <cellStyle name="Link Currency (0) 7" xfId="2597"/>
    <cellStyle name="Link Currency (0) 8" xfId="2598"/>
    <cellStyle name="Link Currency (0) 9" xfId="2599"/>
    <cellStyle name="Link Currency (2)" xfId="2600"/>
    <cellStyle name="Link Currency (2) 10" xfId="2601"/>
    <cellStyle name="Link Currency (2) 11" xfId="2602"/>
    <cellStyle name="Link Currency (2) 12" xfId="2603"/>
    <cellStyle name="Link Currency (2) 13" xfId="2604"/>
    <cellStyle name="Link Currency (2) 14" xfId="2605"/>
    <cellStyle name="Link Currency (2) 15" xfId="2606"/>
    <cellStyle name="Link Currency (2) 16" xfId="2607"/>
    <cellStyle name="Link Currency (2) 2" xfId="2608"/>
    <cellStyle name="Link Currency (2) 3" xfId="2609"/>
    <cellStyle name="Link Currency (2) 4" xfId="2610"/>
    <cellStyle name="Link Currency (2) 5" xfId="2611"/>
    <cellStyle name="Link Currency (2) 6" xfId="2612"/>
    <cellStyle name="Link Currency (2) 7" xfId="2613"/>
    <cellStyle name="Link Currency (2) 8" xfId="2614"/>
    <cellStyle name="Link Currency (2) 9" xfId="2615"/>
    <cellStyle name="Link Units (0)" xfId="2616"/>
    <cellStyle name="Link Units (0) 10" xfId="2617"/>
    <cellStyle name="Link Units (0) 11" xfId="2618"/>
    <cellStyle name="Link Units (0) 12" xfId="2619"/>
    <cellStyle name="Link Units (0) 13" xfId="2620"/>
    <cellStyle name="Link Units (0) 14" xfId="2621"/>
    <cellStyle name="Link Units (0) 15" xfId="2622"/>
    <cellStyle name="Link Units (0) 16" xfId="2623"/>
    <cellStyle name="Link Units (0) 2" xfId="2624"/>
    <cellStyle name="Link Units (0) 3" xfId="2625"/>
    <cellStyle name="Link Units (0) 4" xfId="2626"/>
    <cellStyle name="Link Units (0) 5" xfId="2627"/>
    <cellStyle name="Link Units (0) 6" xfId="2628"/>
    <cellStyle name="Link Units (0) 7" xfId="2629"/>
    <cellStyle name="Link Units (0) 8" xfId="2630"/>
    <cellStyle name="Link Units (0) 9" xfId="2631"/>
    <cellStyle name="Link Units (1)" xfId="2632"/>
    <cellStyle name="Link Units (1) 10" xfId="2633"/>
    <cellStyle name="Link Units (1) 11" xfId="2634"/>
    <cellStyle name="Link Units (1) 12" xfId="2635"/>
    <cellStyle name="Link Units (1) 13" xfId="2636"/>
    <cellStyle name="Link Units (1) 14" xfId="2637"/>
    <cellStyle name="Link Units (1) 15" xfId="2638"/>
    <cellStyle name="Link Units (1) 16" xfId="2639"/>
    <cellStyle name="Link Units (1) 2" xfId="2640"/>
    <cellStyle name="Link Units (1) 3" xfId="2641"/>
    <cellStyle name="Link Units (1) 4" xfId="2642"/>
    <cellStyle name="Link Units (1) 5" xfId="2643"/>
    <cellStyle name="Link Units (1) 6" xfId="2644"/>
    <cellStyle name="Link Units (1) 7" xfId="2645"/>
    <cellStyle name="Link Units (1) 8" xfId="2646"/>
    <cellStyle name="Link Units (1) 9" xfId="2647"/>
    <cellStyle name="Link Units (2)" xfId="2648"/>
    <cellStyle name="Link Units (2) 10" xfId="2649"/>
    <cellStyle name="Link Units (2) 11" xfId="2650"/>
    <cellStyle name="Link Units (2) 12" xfId="2651"/>
    <cellStyle name="Link Units (2) 13" xfId="2652"/>
    <cellStyle name="Link Units (2) 14" xfId="2653"/>
    <cellStyle name="Link Units (2) 15" xfId="2654"/>
    <cellStyle name="Link Units (2) 16" xfId="2655"/>
    <cellStyle name="Link Units (2) 2" xfId="2656"/>
    <cellStyle name="Link Units (2) 3" xfId="2657"/>
    <cellStyle name="Link Units (2) 4" xfId="2658"/>
    <cellStyle name="Link Units (2) 5" xfId="2659"/>
    <cellStyle name="Link Units (2) 6" xfId="2660"/>
    <cellStyle name="Link Units (2) 7" xfId="2661"/>
    <cellStyle name="Link Units (2) 8" xfId="2662"/>
    <cellStyle name="Link Units (2) 9" xfId="2663"/>
    <cellStyle name="Linked Cell 2" xfId="2664"/>
    <cellStyle name="Loai CBDT" xfId="2665"/>
    <cellStyle name="Loai CT" xfId="2666"/>
    <cellStyle name="Loai GD" xfId="2667"/>
    <cellStyle name="MAU" xfId="2668"/>
    <cellStyle name="MAU 2" xfId="2669"/>
    <cellStyle name="Millares [0]_Well Timing" xfId="2670"/>
    <cellStyle name="Millares_Well Timing" xfId="2671"/>
    <cellStyle name="Milliers [0]_      " xfId="2672"/>
    <cellStyle name="Milliers_      " xfId="2673"/>
    <cellStyle name="Model" xfId="2674"/>
    <cellStyle name="Model 2" xfId="2675"/>
    <cellStyle name="Model 3" xfId="2676"/>
    <cellStyle name="moi" xfId="2677"/>
    <cellStyle name="moi 2" xfId="2678"/>
    <cellStyle name="moi 3" xfId="2679"/>
    <cellStyle name="moi 4" xfId="2680"/>
    <cellStyle name="Moneda [0]_Well Timing" xfId="2681"/>
    <cellStyle name="Moneda_Well Timing" xfId="2682"/>
    <cellStyle name="Monétaire [0]_      " xfId="2683"/>
    <cellStyle name="Monétaire_      " xfId="2684"/>
    <cellStyle name="n" xfId="2685"/>
    <cellStyle name="Neutral 2" xfId="2686"/>
    <cellStyle name="New" xfId="2687"/>
    <cellStyle name="New 2" xfId="2688"/>
    <cellStyle name="New Times Roman" xfId="2689"/>
    <cellStyle name="New Times Roman 2" xfId="2690"/>
    <cellStyle name="no dec" xfId="2692"/>
    <cellStyle name="no dec 2" xfId="2693"/>
    <cellStyle name="no dec 2 2" xfId="2694"/>
    <cellStyle name="ÑONVÒ" xfId="2695"/>
    <cellStyle name="ÑONVÒ 2" xfId="2696"/>
    <cellStyle name="ÑONVÒ 2 2" xfId="2697"/>
    <cellStyle name="ÑONVÒ 3" xfId="2698"/>
    <cellStyle name="Normal" xfId="0" builtinId="0"/>
    <cellStyle name="Normal - Style1" xfId="2699"/>
    <cellStyle name="Normal - Style1 2" xfId="2700"/>
    <cellStyle name="Normal - Style1 3" xfId="2701"/>
    <cellStyle name="Normal - Style1 4" xfId="2702"/>
    <cellStyle name="Normal - Style1_KH TPCP 2016-2020 (tong hop)" xfId="2703"/>
    <cellStyle name="Normal - 유형1" xfId="2704"/>
    <cellStyle name="Normal 10" xfId="2705"/>
    <cellStyle name="Normal 10 2" xfId="2706"/>
    <cellStyle name="Normal 10 2 2 2" xfId="2707"/>
    <cellStyle name="Normal 10 3" xfId="2708"/>
    <cellStyle name="Normal 10 3 2" xfId="2709"/>
    <cellStyle name="Normal 10 4" xfId="2710"/>
    <cellStyle name="Normal 10 5" xfId="2711"/>
    <cellStyle name="Normal 10 6" xfId="2712"/>
    <cellStyle name="Normal 10 7" xfId="2713"/>
    <cellStyle name="Normal 10 8" xfId="2714"/>
    <cellStyle name="Normal 10_05-12  KH trung han 2016-2020 - Liem Thinh edited" xfId="2715"/>
    <cellStyle name="Normal 103" xfId="2716"/>
    <cellStyle name="Normal 11" xfId="2717"/>
    <cellStyle name="Normal 11 2" xfId="2718"/>
    <cellStyle name="Normal 11 2 2" xfId="2719"/>
    <cellStyle name="Normal 11 3" xfId="2720"/>
    <cellStyle name="Normal 11 3 2" xfId="2721"/>
    <cellStyle name="Normal 11 3 2 2" xfId="2722"/>
    <cellStyle name="Normal 11 3 3" xfId="2723"/>
    <cellStyle name="Normal 11 3 3 2" xfId="2724"/>
    <cellStyle name="Normal 11 3 4" xfId="2725"/>
    <cellStyle name="Normal 11 3 4 2" xfId="2726"/>
    <cellStyle name="Normal 11 3 5" xfId="2727"/>
    <cellStyle name="Normal 11 4" xfId="2728"/>
    <cellStyle name="Normal 11 4 2" xfId="2729"/>
    <cellStyle name="Normal 11 5" xfId="2730"/>
    <cellStyle name="Normal 12" xfId="2731"/>
    <cellStyle name="Normal 12 2" xfId="2732"/>
    <cellStyle name="Normal 12 3" xfId="2733"/>
    <cellStyle name="Normal 12 4" xfId="2734"/>
    <cellStyle name="Normal 13" xfId="2735"/>
    <cellStyle name="Normal 13 2" xfId="2736"/>
    <cellStyle name="Normal 13 3" xfId="2737"/>
    <cellStyle name="Normal 13 4" xfId="2738"/>
    <cellStyle name="Normal 14" xfId="2739"/>
    <cellStyle name="Normal 14 2" xfId="2740"/>
    <cellStyle name="Normal 14 3" xfId="2741"/>
    <cellStyle name="Normal 14 4" xfId="2742"/>
    <cellStyle name="Normal 144" xfId="4639"/>
    <cellStyle name="Normal 15" xfId="2743"/>
    <cellStyle name="Normal 15 2" xfId="2744"/>
    <cellStyle name="Normal 15 3" xfId="2745"/>
    <cellStyle name="Normal 153" xfId="2746"/>
    <cellStyle name="Normal 153 2" xfId="2747"/>
    <cellStyle name="Normal 16" xfId="2748"/>
    <cellStyle name="Normal 16 2" xfId="2749"/>
    <cellStyle name="Normal 16 2 2" xfId="2750"/>
    <cellStyle name="Normal 16 2 2 2" xfId="2751"/>
    <cellStyle name="Normal 16 2 2 2 2" xfId="2752"/>
    <cellStyle name="Normal 16 2 2 3" xfId="2753"/>
    <cellStyle name="Normal 16 2 3" xfId="2754"/>
    <cellStyle name="Normal 16 2 3 2" xfId="2755"/>
    <cellStyle name="Normal 16 2 3 2 2" xfId="2756"/>
    <cellStyle name="Normal 16 2 3 3" xfId="2757"/>
    <cellStyle name="Normal 16 2 4" xfId="2758"/>
    <cellStyle name="Normal 16 3" xfId="2759"/>
    <cellStyle name="Normal 16 4" xfId="2760"/>
    <cellStyle name="Normal 16 4 2" xfId="2761"/>
    <cellStyle name="Normal 16 4 2 2" xfId="2762"/>
    <cellStyle name="Normal 16 4 3" xfId="2763"/>
    <cellStyle name="Normal 16 5" xfId="2764"/>
    <cellStyle name="Normal 16 5 2" xfId="2765"/>
    <cellStyle name="Normal 16 5 2 2" xfId="2766"/>
    <cellStyle name="Normal 16 5 3" xfId="2767"/>
    <cellStyle name="Normal 16 6" xfId="2768"/>
    <cellStyle name="Normal 17" xfId="2769"/>
    <cellStyle name="Normal 17 2" xfId="2770"/>
    <cellStyle name="Normal 17 2 2" xfId="2771"/>
    <cellStyle name="Normal 17 3 2" xfId="2772"/>
    <cellStyle name="Normal 17 3 2 2" xfId="2773"/>
    <cellStyle name="Normal 17 3 2 2 2" xfId="2774"/>
    <cellStyle name="Normal 17 3 2 2 2 2" xfId="2775"/>
    <cellStyle name="Normal 17 3 2 2 3" xfId="2776"/>
    <cellStyle name="Normal 17 3 2 3" xfId="2777"/>
    <cellStyle name="Normal 17 3 2 3 2" xfId="2778"/>
    <cellStyle name="Normal 17 3 2 3 2 2" xfId="2779"/>
    <cellStyle name="Normal 17 3 2 3 3" xfId="2780"/>
    <cellStyle name="Normal 17 3 2 4" xfId="2781"/>
    <cellStyle name="Normal 17 3 2 4 2" xfId="2782"/>
    <cellStyle name="Normal 17 3 2 5" xfId="2783"/>
    <cellStyle name="Normal 18" xfId="2784"/>
    <cellStyle name="Normal 18 2" xfId="2785"/>
    <cellStyle name="Normal 18 2 2" xfId="2786"/>
    <cellStyle name="Normal 18 3" xfId="2787"/>
    <cellStyle name="Normal 18_05-12  KH trung han 2016-2020 - Liem Thinh edited" xfId="2788"/>
    <cellStyle name="Normal 180" xfId="4641"/>
    <cellStyle name="Normal 19" xfId="2789"/>
    <cellStyle name="Normal 19 2" xfId="2790"/>
    <cellStyle name="Normal 19 3" xfId="2791"/>
    <cellStyle name="Normal 2" xfId="2792"/>
    <cellStyle name="Normal 2 10" xfId="2793"/>
    <cellStyle name="Normal 2 10 2" xfId="2794"/>
    <cellStyle name="Normal 2 11" xfId="2795"/>
    <cellStyle name="Normal 2 11 2" xfId="2796"/>
    <cellStyle name="Normal 2 12" xfId="2797"/>
    <cellStyle name="Normal 2 12 2" xfId="2798"/>
    <cellStyle name="Normal 2 13" xfId="2799"/>
    <cellStyle name="Normal 2 13 2" xfId="2800"/>
    <cellStyle name="Normal 2 13 3" xfId="2801"/>
    <cellStyle name="Normal 2 14" xfId="2802"/>
    <cellStyle name="Normal 2 14 2" xfId="2803"/>
    <cellStyle name="Normal 2 14_Phuongangiao 1-giaoxulykythuat" xfId="2804"/>
    <cellStyle name="Normal 2 15" xfId="2805"/>
    <cellStyle name="Normal 2 16" xfId="2806"/>
    <cellStyle name="Normal 2 17" xfId="2807"/>
    <cellStyle name="Normal 2 18" xfId="2808"/>
    <cellStyle name="Normal 2 19" xfId="2809"/>
    <cellStyle name="Normal 2 2" xfId="2810"/>
    <cellStyle name="Normal 2 2 10" xfId="2811"/>
    <cellStyle name="Normal 2 2 10 2" xfId="2812"/>
    <cellStyle name="Normal 2 2 11" xfId="2813"/>
    <cellStyle name="Normal 2 2 12" xfId="2814"/>
    <cellStyle name="Normal 2 2 13" xfId="2815"/>
    <cellStyle name="Normal 2 2 14" xfId="2816"/>
    <cellStyle name="Normal 2 2 15" xfId="2817"/>
    <cellStyle name="Normal 2 2 16" xfId="2818"/>
    <cellStyle name="Normal 2 2 17" xfId="2819"/>
    <cellStyle name="Normal 2 2 2" xfId="2820"/>
    <cellStyle name="Normal 2 2 2 2" xfId="2821"/>
    <cellStyle name="Normal 2 2 2 2 2" xfId="2822"/>
    <cellStyle name="Normal 2 2 2 3" xfId="2823"/>
    <cellStyle name="Normal 2 2 2 4" xfId="2824"/>
    <cellStyle name="Normal 2 2 2 5" xfId="2825"/>
    <cellStyle name="Normal 2 2 2 6" xfId="2826"/>
    <cellStyle name="Normal 2 2 3" xfId="2827"/>
    <cellStyle name="Normal 2 2 4" xfId="2828"/>
    <cellStyle name="Normal 2 2 4 2" xfId="2829"/>
    <cellStyle name="Normal 2 2 4 3" xfId="2830"/>
    <cellStyle name="Normal 2 2 5" xfId="2831"/>
    <cellStyle name="Normal 2 2 6" xfId="2832"/>
    <cellStyle name="Normal 2 2 7" xfId="2833"/>
    <cellStyle name="Normal 2 2 8" xfId="2834"/>
    <cellStyle name="Normal 2 2 9" xfId="2835"/>
    <cellStyle name="Normal 2 2_Bieu chi tiet tang quy mo, dch ky thuat 4" xfId="2836"/>
    <cellStyle name="Normal 2 20" xfId="2837"/>
    <cellStyle name="Normal 2 21" xfId="2838"/>
    <cellStyle name="Normal 2 22" xfId="2839"/>
    <cellStyle name="Normal 2 23" xfId="2840"/>
    <cellStyle name="Normal 2 24" xfId="2841"/>
    <cellStyle name="Normal 2 25" xfId="2842"/>
    <cellStyle name="Normal 2 26" xfId="2843"/>
    <cellStyle name="Normal 2 26 2" xfId="2844"/>
    <cellStyle name="Normal 2 27" xfId="2845"/>
    <cellStyle name="Normal 2 27 2" xfId="2846"/>
    <cellStyle name="Normal 2 28" xfId="2847"/>
    <cellStyle name="Normal 2 29" xfId="2848"/>
    <cellStyle name="Normal 2 3" xfId="2849"/>
    <cellStyle name="Normal 2 3 2" xfId="2850"/>
    <cellStyle name="Normal 2 3 2 2" xfId="2851"/>
    <cellStyle name="Normal 2 3 2 3" xfId="2852"/>
    <cellStyle name="Normal 2 3 2 4" xfId="2853"/>
    <cellStyle name="Normal 2 3 3" xfId="2854"/>
    <cellStyle name="Normal 2 3 4" xfId="2855"/>
    <cellStyle name="Normal 2 3 5" xfId="2856"/>
    <cellStyle name="Normal 2 30" xfId="2857"/>
    <cellStyle name="Normal 2 31" xfId="2858"/>
    <cellStyle name="Normal 2 32" xfId="2859"/>
    <cellStyle name="Normal 2 33" xfId="2860"/>
    <cellStyle name="Normal 2 34" xfId="2861"/>
    <cellStyle name="Normal 2 35" xfId="2862"/>
    <cellStyle name="Normal 2 4" xfId="2863"/>
    <cellStyle name="Normal 2 4 2" xfId="2864"/>
    <cellStyle name="Normal 2 4 2 2" xfId="2865"/>
    <cellStyle name="Normal 2 4 3" xfId="2866"/>
    <cellStyle name="Normal 2 4 3 2" xfId="2867"/>
    <cellStyle name="Normal 2 4 4" xfId="2868"/>
    <cellStyle name="Normal 2 5" xfId="2869"/>
    <cellStyle name="Normal 2 5 2" xfId="2870"/>
    <cellStyle name="Normal 2 5 3" xfId="2871"/>
    <cellStyle name="Normal 2 6" xfId="2872"/>
    <cellStyle name="Normal 2 6 2" xfId="2873"/>
    <cellStyle name="Normal 2 6 3 3" xfId="2874"/>
    <cellStyle name="Normal 2 7" xfId="2875"/>
    <cellStyle name="Normal 2 7 2" xfId="2876"/>
    <cellStyle name="Normal 2 8" xfId="2877"/>
    <cellStyle name="Normal 2 8 2" xfId="2878"/>
    <cellStyle name="Normal 2 9" xfId="2879"/>
    <cellStyle name="Normal 2 9 2" xfId="2880"/>
    <cellStyle name="Normal 2_05-12  KH trung han 2016-2020 - Liem Thinh edited" xfId="2881"/>
    <cellStyle name="Normal 20" xfId="2882"/>
    <cellStyle name="Normal 20 2" xfId="2883"/>
    <cellStyle name="Normal 21" xfId="2884"/>
    <cellStyle name="Normal 21 2" xfId="2885"/>
    <cellStyle name="Normal 22" xfId="2886"/>
    <cellStyle name="Normal 22 2" xfId="2887"/>
    <cellStyle name="Normal 23" xfId="2888"/>
    <cellStyle name="Normal 23 2" xfId="2889"/>
    <cellStyle name="Normal 23 3" xfId="2890"/>
    <cellStyle name="Normal 24" xfId="2891"/>
    <cellStyle name="Normal 24 2" xfId="2892"/>
    <cellStyle name="Normal 24 2 2" xfId="2893"/>
    <cellStyle name="Normal 240" xfId="2894"/>
    <cellStyle name="Normal 25" xfId="2895"/>
    <cellStyle name="Normal 25 2" xfId="2896"/>
    <cellStyle name="Normal 25 3" xfId="2897"/>
    <cellStyle name="Normal 255" xfId="2898"/>
    <cellStyle name="Normal 257" xfId="2899"/>
    <cellStyle name="Normal 259" xfId="2900"/>
    <cellStyle name="Normal 26" xfId="2901"/>
    <cellStyle name="Normal 26 2" xfId="2902"/>
    <cellStyle name="Normal 260" xfId="2903"/>
    <cellStyle name="Normal 261" xfId="2904"/>
    <cellStyle name="Normal 263" xfId="2905"/>
    <cellStyle name="Normal 265" xfId="2906"/>
    <cellStyle name="Normal 266" xfId="2907"/>
    <cellStyle name="Normal 267" xfId="2908"/>
    <cellStyle name="Normal 268" xfId="2909"/>
    <cellStyle name="Normal 27" xfId="2910"/>
    <cellStyle name="Normal 27 2" xfId="2911"/>
    <cellStyle name="Normal 27 3" xfId="2912"/>
    <cellStyle name="Normal 270" xfId="2913"/>
    <cellStyle name="Normal 271" xfId="2914"/>
    <cellStyle name="Normal 273" xfId="2915"/>
    <cellStyle name="Normal 274" xfId="2916"/>
    <cellStyle name="Normal 276" xfId="2917"/>
    <cellStyle name="Normal 277" xfId="2918"/>
    <cellStyle name="Normal 278" xfId="2919"/>
    <cellStyle name="Normal 28" xfId="2920"/>
    <cellStyle name="Normal 28 2" xfId="2921"/>
    <cellStyle name="Normal 280" xfId="2922"/>
    <cellStyle name="Normal 281" xfId="2923"/>
    <cellStyle name="Normal 283" xfId="2924"/>
    <cellStyle name="Normal 284" xfId="2925"/>
    <cellStyle name="Normal 285" xfId="2926"/>
    <cellStyle name="Normal 287" xfId="2927"/>
    <cellStyle name="Normal 288" xfId="2928"/>
    <cellStyle name="Normal 29" xfId="2929"/>
    <cellStyle name="Normal 29 2" xfId="2930"/>
    <cellStyle name="Normal 3" xfId="2931"/>
    <cellStyle name="Normal 3 10" xfId="2932"/>
    <cellStyle name="Normal 3 11" xfId="2933"/>
    <cellStyle name="Normal 3 12" xfId="2934"/>
    <cellStyle name="Normal 3 13" xfId="2935"/>
    <cellStyle name="Normal 3 14" xfId="2936"/>
    <cellStyle name="Normal 3 15" xfId="2937"/>
    <cellStyle name="Normal 3 16" xfId="2938"/>
    <cellStyle name="Normal 3 17" xfId="2939"/>
    <cellStyle name="Normal 3 18" xfId="2940"/>
    <cellStyle name="Normal 3 19" xfId="2941"/>
    <cellStyle name="Normal 3 2" xfId="2942"/>
    <cellStyle name="Normal 3 2 10" xfId="2943"/>
    <cellStyle name="Normal 3 2 2" xfId="2944"/>
    <cellStyle name="Normal 3 2 2 2" xfId="2945"/>
    <cellStyle name="Normal 3 2 3" xfId="2946"/>
    <cellStyle name="Normal 3 2 3 2" xfId="2947"/>
    <cellStyle name="Normal 3 2 4" xfId="2948"/>
    <cellStyle name="Normal 3 2 5" xfId="2949"/>
    <cellStyle name="Normal 3 2 5 2" xfId="2950"/>
    <cellStyle name="Normal 3 2 5 2 2" xfId="2951"/>
    <cellStyle name="Normal 3 2 5 3" xfId="2952"/>
    <cellStyle name="Normal 3 2 6" xfId="2953"/>
    <cellStyle name="Normal 3 2 6 2" xfId="2954"/>
    <cellStyle name="Normal 3 2 6 2 2" xfId="2955"/>
    <cellStyle name="Normal 3 2 6 3" xfId="2956"/>
    <cellStyle name="Normal 3 2 7" xfId="2957"/>
    <cellStyle name="Normal 3 2 7 2" xfId="2958"/>
    <cellStyle name="Normal 3 2 8" xfId="2959"/>
    <cellStyle name="Normal 3 2 9" xfId="2960"/>
    <cellStyle name="Normal 3 20" xfId="2961"/>
    <cellStyle name="Normal 3 21" xfId="2962"/>
    <cellStyle name="Normal 3 3" xfId="2963"/>
    <cellStyle name="Normal 3 3 2" xfId="2964"/>
    <cellStyle name="Normal 3 4" xfId="2965"/>
    <cellStyle name="Normal 3 4 2" xfId="2966"/>
    <cellStyle name="Normal 3 5" xfId="2967"/>
    <cellStyle name="Normal 3 6" xfId="2"/>
    <cellStyle name="Normal 3 6 2" xfId="2968"/>
    <cellStyle name="Normal 3 7" xfId="2969"/>
    <cellStyle name="Normal 3 8" xfId="2970"/>
    <cellStyle name="Normal 3 9" xfId="2971"/>
    <cellStyle name="Normal 3_Bieu kem de cuong" xfId="2972"/>
    <cellStyle name="Normal 30" xfId="2973"/>
    <cellStyle name="Normal 30 2" xfId="2974"/>
    <cellStyle name="Normal 30 2 2" xfId="2975"/>
    <cellStyle name="Normal 30 2 2 2" xfId="2976"/>
    <cellStyle name="Normal 30 2 3" xfId="2977"/>
    <cellStyle name="Normal 30 3" xfId="2978"/>
    <cellStyle name="Normal 30 3 2" xfId="2979"/>
    <cellStyle name="Normal 30 3 2 2" xfId="2980"/>
    <cellStyle name="Normal 30 3 3" xfId="2981"/>
    <cellStyle name="Normal 30 4" xfId="2982"/>
    <cellStyle name="Normal 30 4 2" xfId="2983"/>
    <cellStyle name="Normal 30 5" xfId="2984"/>
    <cellStyle name="Normal 31" xfId="2985"/>
    <cellStyle name="Normal 31 2" xfId="2986"/>
    <cellStyle name="Normal 31 2 2" xfId="2987"/>
    <cellStyle name="Normal 31 2 2 2" xfId="2988"/>
    <cellStyle name="Normal 31 2 3" xfId="2989"/>
    <cellStyle name="Normal 31 3" xfId="2990"/>
    <cellStyle name="Normal 31 3 2" xfId="2991"/>
    <cellStyle name="Normal 31 3 2 2" xfId="2992"/>
    <cellStyle name="Normal 31 3 3" xfId="2993"/>
    <cellStyle name="Normal 31 4" xfId="2994"/>
    <cellStyle name="Normal 31 4 2" xfId="2995"/>
    <cellStyle name="Normal 31 5" xfId="2996"/>
    <cellStyle name="Normal 32" xfId="2997"/>
    <cellStyle name="Normal 32 2" xfId="2998"/>
    <cellStyle name="Normal 32 2 2" xfId="2999"/>
    <cellStyle name="Normal 32 2 2 2" xfId="3000"/>
    <cellStyle name="Normal 32 2 3" xfId="3001"/>
    <cellStyle name="Normal 33" xfId="3002"/>
    <cellStyle name="Normal 33 2" xfId="3003"/>
    <cellStyle name="Normal 33 3" xfId="3004"/>
    <cellStyle name="Normal 34" xfId="3005"/>
    <cellStyle name="Normal 35" xfId="3006"/>
    <cellStyle name="Normal 36" xfId="3007"/>
    <cellStyle name="Normal 37" xfId="3008"/>
    <cellStyle name="Normal 37 2" xfId="3009"/>
    <cellStyle name="Normal 37 2 2" xfId="3010"/>
    <cellStyle name="Normal 37 2 3" xfId="3011"/>
    <cellStyle name="Normal 37 3" xfId="3012"/>
    <cellStyle name="Normal 37 3 2" xfId="3013"/>
    <cellStyle name="Normal 37 4" xfId="3014"/>
    <cellStyle name="Normal 38" xfId="3015"/>
    <cellStyle name="Normal 38 2" xfId="3016"/>
    <cellStyle name="Normal 38 2 2" xfId="3017"/>
    <cellStyle name="Normal 39" xfId="3018"/>
    <cellStyle name="Normal 39 2" xfId="3019"/>
    <cellStyle name="Normal 39 2 2" xfId="3020"/>
    <cellStyle name="Normal 39 2 2 2" xfId="3021"/>
    <cellStyle name="Normal 39 2 3" xfId="3022"/>
    <cellStyle name="Normal 39 3" xfId="3023"/>
    <cellStyle name="Normal 39 3 2" xfId="3024"/>
    <cellStyle name="Normal 39 3 2 2" xfId="3025"/>
    <cellStyle name="Normal 39 3 3" xfId="3026"/>
    <cellStyle name="Normal 4" xfId="3027"/>
    <cellStyle name="Normal 4 10" xfId="3028"/>
    <cellStyle name="Normal 4 11" xfId="3029"/>
    <cellStyle name="Normal 4 12" xfId="3030"/>
    <cellStyle name="Normal 4 13" xfId="3031"/>
    <cellStyle name="Normal 4 14" xfId="3032"/>
    <cellStyle name="Normal 4 15" xfId="3033"/>
    <cellStyle name="Normal 4 16" xfId="3034"/>
    <cellStyle name="Normal 4 17" xfId="3035"/>
    <cellStyle name="Normal 4 18" xfId="3036"/>
    <cellStyle name="Normal 4 19" xfId="3037"/>
    <cellStyle name="Normal 4 2" xfId="3038"/>
    <cellStyle name="Normal 4 2 2" xfId="3039"/>
    <cellStyle name="Normal 4 2 3" xfId="3040"/>
    <cellStyle name="Normal 4 2 4" xfId="3041"/>
    <cellStyle name="Normal 4 3" xfId="3042"/>
    <cellStyle name="Normal 4 4" xfId="3043"/>
    <cellStyle name="Normal 4 5" xfId="3044"/>
    <cellStyle name="Normal 4 6" xfId="3045"/>
    <cellStyle name="Normal 4 7" xfId="3046"/>
    <cellStyle name="Normal 4 8" xfId="3047"/>
    <cellStyle name="Normal 4 9" xfId="3048"/>
    <cellStyle name="Normal 4_Bang bieu" xfId="3049"/>
    <cellStyle name="Normal 40" xfId="3050"/>
    <cellStyle name="Normal 41" xfId="3051"/>
    <cellStyle name="Normal 42" xfId="3052"/>
    <cellStyle name="Normal 43" xfId="3053"/>
    <cellStyle name="Normal 44" xfId="3054"/>
    <cellStyle name="Normal 45" xfId="3055"/>
    <cellStyle name="Normal 46" xfId="3056"/>
    <cellStyle name="Normal 46 2" xfId="3057"/>
    <cellStyle name="Normal 46 2 2" xfId="3058"/>
    <cellStyle name="Normal 46 3" xfId="3059"/>
    <cellStyle name="Normal 47" xfId="3060"/>
    <cellStyle name="Normal 48" xfId="3061"/>
    <cellStyle name="Normal 49" xfId="3062"/>
    <cellStyle name="Normal 5" xfId="3063"/>
    <cellStyle name="Normal 5 2" xfId="3064"/>
    <cellStyle name="Normal 5 2 2" xfId="3065"/>
    <cellStyle name="Normal 5 2 3" xfId="3066"/>
    <cellStyle name="Normal 5 2 4" xfId="3067"/>
    <cellStyle name="Normal 5 3" xfId="3068"/>
    <cellStyle name="Normal 5 4" xfId="3069"/>
    <cellStyle name="Normal 5 5" xfId="3070"/>
    <cellStyle name="Normal 5 6" xfId="3071"/>
    <cellStyle name="Normal 5_21.5..2014 Lap bieu Du toan 2015 - Theo TCT YEU CAU" xfId="3072"/>
    <cellStyle name="Normal 50" xfId="3073"/>
    <cellStyle name="Normal 51" xfId="3074"/>
    <cellStyle name="Normal 52" xfId="3075"/>
    <cellStyle name="Normal 52 2" xfId="3076"/>
    <cellStyle name="Normal 53" xfId="3077"/>
    <cellStyle name="Normal 53 2" xfId="3078"/>
    <cellStyle name="Normal 54" xfId="3079"/>
    <cellStyle name="Normal 55" xfId="3080"/>
    <cellStyle name="Normal 55 2" xfId="3081"/>
    <cellStyle name="Normal 56" xfId="3082"/>
    <cellStyle name="Normal 57" xfId="3083"/>
    <cellStyle name="Normal 57 2" xfId="3084"/>
    <cellStyle name="Normal 58" xfId="3085"/>
    <cellStyle name="Normal 58 2" xfId="3086"/>
    <cellStyle name="Normal 59" xfId="3087"/>
    <cellStyle name="Normal 59 2" xfId="3088"/>
    <cellStyle name="Normal 6" xfId="3089"/>
    <cellStyle name="Normal 6 10" xfId="3090"/>
    <cellStyle name="Normal 6 11" xfId="3091"/>
    <cellStyle name="Normal 6 12" xfId="3092"/>
    <cellStyle name="Normal 6 13" xfId="3093"/>
    <cellStyle name="Normal 6 14" xfId="3094"/>
    <cellStyle name="Normal 6 15" xfId="3095"/>
    <cellStyle name="Normal 6 16" xfId="3096"/>
    <cellStyle name="Normal 6 17" xfId="3097"/>
    <cellStyle name="Normal 6 18" xfId="3098"/>
    <cellStyle name="Normal 6 2" xfId="3099"/>
    <cellStyle name="Normal 6 2 2" xfId="3100"/>
    <cellStyle name="Normal 6 2 3" xfId="3101"/>
    <cellStyle name="Normal 6 3" xfId="3102"/>
    <cellStyle name="Normal 6 4" xfId="3103"/>
    <cellStyle name="Normal 6 5" xfId="3104"/>
    <cellStyle name="Normal 6 6" xfId="3105"/>
    <cellStyle name="Normal 6 7" xfId="3106"/>
    <cellStyle name="Normal 6 8" xfId="3107"/>
    <cellStyle name="Normal 6 9" xfId="3108"/>
    <cellStyle name="Normal 6_TPCP trinh UBND ngay 27-12" xfId="3109"/>
    <cellStyle name="Normal 60" xfId="3110"/>
    <cellStyle name="Normal 61" xfId="3111"/>
    <cellStyle name="Normal 62" xfId="3112"/>
    <cellStyle name="Normal 63" xfId="3113"/>
    <cellStyle name="Normal 64" xfId="3114"/>
    <cellStyle name="Normal 65" xfId="3115"/>
    <cellStyle name="Normal 66" xfId="3116"/>
    <cellStyle name="Normal 67" xfId="3117"/>
    <cellStyle name="Normal 7" xfId="3118"/>
    <cellStyle name="Normal 7 2" xfId="3119"/>
    <cellStyle name="Normal 7 3" xfId="3120"/>
    <cellStyle name="Normal 7 3 2" xfId="3121"/>
    <cellStyle name="Normal 7 3 3" xfId="3122"/>
    <cellStyle name="Normal 7 4" xfId="3123"/>
    <cellStyle name="Normal 7 5" xfId="3124"/>
    <cellStyle name="Normal 7_!1 1 bao cao giao KH ve HTCMT vung TNB   12-12-2011" xfId="3125"/>
    <cellStyle name="Normal 8" xfId="3126"/>
    <cellStyle name="Normal 8 2" xfId="3127"/>
    <cellStyle name="Normal 8 2 2" xfId="3128"/>
    <cellStyle name="Normal 8 2 2 2" xfId="3129"/>
    <cellStyle name="Normal 8 2 3" xfId="3130"/>
    <cellStyle name="Normal 8 2_Phuongangiao 1-giaoxulykythuat" xfId="3131"/>
    <cellStyle name="Normal 8 3" xfId="3132"/>
    <cellStyle name="Normal 8 4" xfId="3133"/>
    <cellStyle name="Normal 8 5" xfId="3134"/>
    <cellStyle name="Normal 8_KH KH2014-TPCP (11-12-2013)-3 ( lay theo DH TPCP 2012-2015 da trinh)" xfId="3135"/>
    <cellStyle name="Normal 85" xfId="3136"/>
    <cellStyle name="Normal 9" xfId="3137"/>
    <cellStyle name="Normal 9 10" xfId="3138"/>
    <cellStyle name="Normal 9 10 2" xfId="3139"/>
    <cellStyle name="Normal 9 12" xfId="3140"/>
    <cellStyle name="Normal 9 12 2" xfId="3141"/>
    <cellStyle name="Normal 9 13" xfId="3142"/>
    <cellStyle name="Normal 9 13 2" xfId="3143"/>
    <cellStyle name="Normal 9 17" xfId="3144"/>
    <cellStyle name="Normal 9 17 2" xfId="3145"/>
    <cellStyle name="Normal 9 2" xfId="3146"/>
    <cellStyle name="Normal 9 21" xfId="3147"/>
    <cellStyle name="Normal 9 21 2" xfId="3148"/>
    <cellStyle name="Normal 9 23" xfId="3149"/>
    <cellStyle name="Normal 9 23 2" xfId="3150"/>
    <cellStyle name="Normal 9 3" xfId="3151"/>
    <cellStyle name="Normal 9 4" xfId="3152"/>
    <cellStyle name="Normal 9 46" xfId="3153"/>
    <cellStyle name="Normal 9 46 2" xfId="3154"/>
    <cellStyle name="Normal 9 47" xfId="3155"/>
    <cellStyle name="Normal 9 47 2" xfId="3156"/>
    <cellStyle name="Normal 9 48" xfId="3157"/>
    <cellStyle name="Normal 9 48 2" xfId="3158"/>
    <cellStyle name="Normal 9 49" xfId="3159"/>
    <cellStyle name="Normal 9 49 2" xfId="3160"/>
    <cellStyle name="Normal 9 50" xfId="3161"/>
    <cellStyle name="Normal 9 50 2" xfId="3162"/>
    <cellStyle name="Normal 9 51" xfId="3163"/>
    <cellStyle name="Normal 9 51 2" xfId="3164"/>
    <cellStyle name="Normal 9 52" xfId="3165"/>
    <cellStyle name="Normal 9 52 2" xfId="3166"/>
    <cellStyle name="Normal 9_Bieu KH trung han BKH TW" xfId="3167"/>
    <cellStyle name="Normal 98" xfId="3168"/>
    <cellStyle name="Normal_nghi dinh 136" xfId="4642"/>
    <cellStyle name="Normal_Sheet1" xfId="4636"/>
    <cellStyle name="Normal1" xfId="3169"/>
    <cellStyle name="Normal8" xfId="3170"/>
    <cellStyle name="Normalny_Cennik obowiazuje od 06-08-2001 r (1)" xfId="3171"/>
    <cellStyle name="Note 2" xfId="3172"/>
    <cellStyle name="Note 2 2" xfId="3173"/>
    <cellStyle name="Note 3" xfId="3174"/>
    <cellStyle name="Note 3 2" xfId="3175"/>
    <cellStyle name="Note 4" xfId="3176"/>
    <cellStyle name="Note 4 2" xfId="3177"/>
    <cellStyle name="Note 5" xfId="3178"/>
    <cellStyle name="NWM" xfId="3179"/>
    <cellStyle name="nga" xfId="2691"/>
    <cellStyle name="Ò_x000a_Normal_123569" xfId="3180"/>
    <cellStyle name="Ò_x000d_Normal_123569" xfId="3181"/>
    <cellStyle name="Ò_x005f_x000d_Normal_123569" xfId="3182"/>
    <cellStyle name="Ò_x005f_x005f_x005f_x000d_Normal_123569" xfId="3183"/>
    <cellStyle name="Œ…‹æØ‚è [0.00]_ÆÂ¹²" xfId="3184"/>
    <cellStyle name="Œ…‹æØ‚è_laroux" xfId="3185"/>
    <cellStyle name="oft Excel]_x000a__x000a_Comment=open=/f ‚ðw’è‚·‚é‚ÆAƒ†[ƒU[’è‹`ŠÖ”‚ðŠÖ”“\‚è•t‚¯‚Ìˆê——‚É“o˜^‚·‚é‚±‚Æ‚ª‚Å‚«‚Ü‚·B_x000a__x000a_Maximized" xfId="3186"/>
    <cellStyle name="oft Excel]_x000a__x000a_Comment=open=/f ‚ðŽw’è‚·‚é‚ÆAƒ†[ƒU[’è‹`ŠÖ”‚ðŠÖ”“\‚è•t‚¯‚Ìˆê——‚É“o˜^‚·‚é‚±‚Æ‚ª‚Å‚«‚Ü‚·B_x000a__x000a_Maximized" xfId="3187"/>
    <cellStyle name="oft Excel]_x000a__x000a_Comment=The open=/f lines load custom functions into the Paste Function list._x000a__x000a_Maximized=2_x000a__x000a_Basics=1_x000a__x000a_A" xfId="3188"/>
    <cellStyle name="oft Excel]_x000a__x000a_Comment=The open=/f lines load custom functions into the Paste Function list._x000a__x000a_Maximized=3_x000a__x000a_Basics=1_x000a__x000a_A" xfId="3189"/>
    <cellStyle name="oft Excel]_x000d__x000a_Comment=open=/f ‚ðw’è‚·‚é‚ÆAƒ†[ƒU[’è‹`ŠÖ”‚ðŠÖ”“\‚è•t‚¯‚Ìˆê——‚É“o˜^‚·‚é‚±‚Æ‚ª‚Å‚«‚Ü‚·B_x000d__x000a_Maximized" xfId="3190"/>
    <cellStyle name="oft Excel]_x000d__x000a_Comment=open=/f ‚ðŽw’è‚·‚é‚ÆAƒ†[ƒU[’è‹`ŠÖ”‚ðŠÖ”“\‚è•t‚¯‚Ìˆê——‚É“o˜^‚·‚é‚±‚Æ‚ª‚Å‚«‚Ü‚·B_x000d__x000a_Maximized" xfId="3191"/>
    <cellStyle name="oft Excel]_x000d__x000a_Comment=open=/f ‚ðŽw’è‚·‚é‚ÆAƒ†[ƒU[’è‹`ŠÖ”‚ðŠÖ”“\‚è•t‚¯‚Ìˆê——‚É“o˜^‚·‚é‚±‚Æ‚ª‚Å‚«‚Ü‚·B_x000d__x000a_Maximized 2" xfId="3192"/>
    <cellStyle name="oft Excel]_x000d__x000a_Comment=The open=/f lines load custom functions into the Paste Function list._x000d__x000a_Maximized=2_x000d__x000a_Basics=1_x000d__x000a_A" xfId="3193"/>
    <cellStyle name="oft Excel]_x000d__x000a_Comment=The open=/f lines load custom functions into the Paste Function list._x000d__x000a_Maximized=3_x000d__x000a_Basics=1_x000d__x000a_A" xfId="3194"/>
    <cellStyle name="oft Excel]_x005f_x000d__x005f_x000a_Comment=open=/f ‚ðw’è‚·‚é‚ÆAƒ†[ƒU[’è‹`ŠÖ”‚ðŠÖ”“\‚è•t‚¯‚Ìˆê——‚É“o˜^‚·‚é‚±‚Æ‚ª‚Å‚«‚Ü‚·B_x005f_x000d__x005f_x000a_Maximized" xfId="3195"/>
    <cellStyle name="omma [0]_Mktg Prog" xfId="3196"/>
    <cellStyle name="ormal_Sheet1_1" xfId="3197"/>
    <cellStyle name="Output 2" xfId="3198"/>
    <cellStyle name="p" xfId="3199"/>
    <cellStyle name="paint" xfId="3200"/>
    <cellStyle name="paint 2" xfId="3201"/>
    <cellStyle name="paint_05-12  KH trung han 2016-2020 - Liem Thinh edited" xfId="3202"/>
    <cellStyle name="Pattern" xfId="3203"/>
    <cellStyle name="Pattern 10" xfId="3204"/>
    <cellStyle name="Pattern 11" xfId="3205"/>
    <cellStyle name="Pattern 12" xfId="3206"/>
    <cellStyle name="Pattern 13" xfId="3207"/>
    <cellStyle name="Pattern 14" xfId="3208"/>
    <cellStyle name="Pattern 15" xfId="3209"/>
    <cellStyle name="Pattern 16" xfId="3210"/>
    <cellStyle name="Pattern 2" xfId="3211"/>
    <cellStyle name="Pattern 3" xfId="3212"/>
    <cellStyle name="Pattern 4" xfId="3213"/>
    <cellStyle name="Pattern 5" xfId="3214"/>
    <cellStyle name="Pattern 6" xfId="3215"/>
    <cellStyle name="Pattern 7" xfId="3216"/>
    <cellStyle name="Pattern 8" xfId="3217"/>
    <cellStyle name="Pattern 9" xfId="3218"/>
    <cellStyle name="per.style" xfId="3219"/>
    <cellStyle name="per.style 2" xfId="3220"/>
    <cellStyle name="Percent %" xfId="3221"/>
    <cellStyle name="Percent % Long Underline" xfId="3222"/>
    <cellStyle name="Percent %_Worksheet in  US Financial Statements Ref. Workbook - Single Co" xfId="3223"/>
    <cellStyle name="Percent (0)" xfId="3224"/>
    <cellStyle name="Percent (0) 10" xfId="3225"/>
    <cellStyle name="Percent (0) 11" xfId="3226"/>
    <cellStyle name="Percent (0) 12" xfId="3227"/>
    <cellStyle name="Percent (0) 13" xfId="3228"/>
    <cellStyle name="Percent (0) 14" xfId="3229"/>
    <cellStyle name="Percent (0) 15" xfId="3230"/>
    <cellStyle name="Percent (0) 2" xfId="3231"/>
    <cellStyle name="Percent (0) 3" xfId="3232"/>
    <cellStyle name="Percent (0) 4" xfId="3233"/>
    <cellStyle name="Percent (0) 5" xfId="3234"/>
    <cellStyle name="Percent (0) 6" xfId="3235"/>
    <cellStyle name="Percent (0) 7" xfId="3236"/>
    <cellStyle name="Percent (0) 8" xfId="3237"/>
    <cellStyle name="Percent (0) 9" xfId="3238"/>
    <cellStyle name="Percent [0]" xfId="3239"/>
    <cellStyle name="Percent [0] 10" xfId="3240"/>
    <cellStyle name="Percent [0] 11" xfId="3241"/>
    <cellStyle name="Percent [0] 12" xfId="3242"/>
    <cellStyle name="Percent [0] 13" xfId="3243"/>
    <cellStyle name="Percent [0] 14" xfId="3244"/>
    <cellStyle name="Percent [0] 15" xfId="3245"/>
    <cellStyle name="Percent [0] 16" xfId="3246"/>
    <cellStyle name="Percent [0] 17" xfId="3247"/>
    <cellStyle name="Percent [0] 2" xfId="3248"/>
    <cellStyle name="Percent [0] 3" xfId="3249"/>
    <cellStyle name="Percent [0] 4" xfId="3250"/>
    <cellStyle name="Percent [0] 5" xfId="3251"/>
    <cellStyle name="Percent [0] 6" xfId="3252"/>
    <cellStyle name="Percent [0] 7" xfId="3253"/>
    <cellStyle name="Percent [0] 8" xfId="3254"/>
    <cellStyle name="Percent [0] 9" xfId="3255"/>
    <cellStyle name="Percent [00]" xfId="3256"/>
    <cellStyle name="Percent [00] 10" xfId="3257"/>
    <cellStyle name="Percent [00] 11" xfId="3258"/>
    <cellStyle name="Percent [00] 12" xfId="3259"/>
    <cellStyle name="Percent [00] 13" xfId="3260"/>
    <cellStyle name="Percent [00] 14" xfId="3261"/>
    <cellStyle name="Percent [00] 15" xfId="3262"/>
    <cellStyle name="Percent [00] 16" xfId="3263"/>
    <cellStyle name="Percent [00] 17" xfId="3264"/>
    <cellStyle name="Percent [00] 2" xfId="3265"/>
    <cellStyle name="Percent [00] 3" xfId="3266"/>
    <cellStyle name="Percent [00] 4" xfId="3267"/>
    <cellStyle name="Percent [00] 5" xfId="3268"/>
    <cellStyle name="Percent [00] 6" xfId="3269"/>
    <cellStyle name="Percent [00] 7" xfId="3270"/>
    <cellStyle name="Percent [00] 8" xfId="3271"/>
    <cellStyle name="Percent [00] 9" xfId="3272"/>
    <cellStyle name="Percent [2]" xfId="3273"/>
    <cellStyle name="Percent [2] 10" xfId="3274"/>
    <cellStyle name="Percent [2] 11" xfId="3275"/>
    <cellStyle name="Percent [2] 12" xfId="3276"/>
    <cellStyle name="Percent [2] 13" xfId="3277"/>
    <cellStyle name="Percent [2] 14" xfId="3278"/>
    <cellStyle name="Percent [2] 15" xfId="3279"/>
    <cellStyle name="Percent [2] 16" xfId="3280"/>
    <cellStyle name="Percent [2] 17" xfId="3281"/>
    <cellStyle name="Percent [2] 2" xfId="3282"/>
    <cellStyle name="Percent [2] 2 2" xfId="3283"/>
    <cellStyle name="Percent [2] 3" xfId="3284"/>
    <cellStyle name="Percent [2] 4" xfId="3285"/>
    <cellStyle name="Percent [2] 5" xfId="3286"/>
    <cellStyle name="Percent [2] 6" xfId="3287"/>
    <cellStyle name="Percent [2] 7" xfId="3288"/>
    <cellStyle name="Percent [2] 8" xfId="3289"/>
    <cellStyle name="Percent [2] 9" xfId="3290"/>
    <cellStyle name="Percent 0.0%" xfId="3291"/>
    <cellStyle name="Percent 0.0% Long Underline" xfId="3292"/>
    <cellStyle name="Percent 0.00%" xfId="3293"/>
    <cellStyle name="Percent 0.00% Long Underline" xfId="3294"/>
    <cellStyle name="Percent 0.000%" xfId="3295"/>
    <cellStyle name="Percent 0.000% Long Underline" xfId="3296"/>
    <cellStyle name="Percent 10" xfId="3297"/>
    <cellStyle name="Percent 10 2" xfId="3298"/>
    <cellStyle name="Percent 10 3" xfId="3299"/>
    <cellStyle name="Percent 11" xfId="3300"/>
    <cellStyle name="Percent 11 2" xfId="3301"/>
    <cellStyle name="Percent 12" xfId="3302"/>
    <cellStyle name="Percent 12 2" xfId="3303"/>
    <cellStyle name="Percent 13" xfId="3304"/>
    <cellStyle name="Percent 13 2" xfId="3305"/>
    <cellStyle name="Percent 14" xfId="3306"/>
    <cellStyle name="Percent 14 2" xfId="3307"/>
    <cellStyle name="Percent 15" xfId="3308"/>
    <cellStyle name="Percent 16" xfId="3309"/>
    <cellStyle name="Percent 17" xfId="3310"/>
    <cellStyle name="Percent 18" xfId="3311"/>
    <cellStyle name="Percent 19" xfId="3312"/>
    <cellStyle name="Percent 19 2" xfId="3313"/>
    <cellStyle name="Percent 2" xfId="3314"/>
    <cellStyle name="Percent 2 2" xfId="3315"/>
    <cellStyle name="Percent 2 2 2" xfId="3316"/>
    <cellStyle name="Percent 2 2 3" xfId="3317"/>
    <cellStyle name="Percent 2 3" xfId="3318"/>
    <cellStyle name="Percent 2 4" xfId="3319"/>
    <cellStyle name="Percent 2 5" xfId="3320"/>
    <cellStyle name="Percent 2_Bieu kem de cuong" xfId="3321"/>
    <cellStyle name="Percent 20" xfId="3322"/>
    <cellStyle name="Percent 20 2" xfId="3323"/>
    <cellStyle name="Percent 21" xfId="3324"/>
    <cellStyle name="Percent 22" xfId="3325"/>
    <cellStyle name="Percent 23" xfId="3326"/>
    <cellStyle name="Percent 24" xfId="3327"/>
    <cellStyle name="Percent 3" xfId="3328"/>
    <cellStyle name="Percent 3 2" xfId="3329"/>
    <cellStyle name="Percent 3 3" xfId="3330"/>
    <cellStyle name="Percent 4" xfId="3331"/>
    <cellStyle name="Percent 4 2" xfId="3332"/>
    <cellStyle name="Percent 5" xfId="3333"/>
    <cellStyle name="Percent 5 2" xfId="3334"/>
    <cellStyle name="Percent 6" xfId="3335"/>
    <cellStyle name="Percent 6 2" xfId="3336"/>
    <cellStyle name="Percent 7" xfId="3337"/>
    <cellStyle name="Percent 7 2" xfId="3338"/>
    <cellStyle name="Percent 8" xfId="3339"/>
    <cellStyle name="Percent 8 2" xfId="3340"/>
    <cellStyle name="Percent 9" xfId="3341"/>
    <cellStyle name="Percent 9 2" xfId="3342"/>
    <cellStyle name="PERCENTAGE" xfId="3343"/>
    <cellStyle name="PERCENTAGE 2" xfId="3344"/>
    <cellStyle name="PrePop Currency (0)" xfId="3345"/>
    <cellStyle name="PrePop Currency (0) 10" xfId="3346"/>
    <cellStyle name="PrePop Currency (0) 11" xfId="3347"/>
    <cellStyle name="PrePop Currency (0) 12" xfId="3348"/>
    <cellStyle name="PrePop Currency (0) 13" xfId="3349"/>
    <cellStyle name="PrePop Currency (0) 14" xfId="3350"/>
    <cellStyle name="PrePop Currency (0) 15" xfId="3351"/>
    <cellStyle name="PrePop Currency (0) 16" xfId="3352"/>
    <cellStyle name="PrePop Currency (0) 2" xfId="3353"/>
    <cellStyle name="PrePop Currency (0) 3" xfId="3354"/>
    <cellStyle name="PrePop Currency (0) 4" xfId="3355"/>
    <cellStyle name="PrePop Currency (0) 5" xfId="3356"/>
    <cellStyle name="PrePop Currency (0) 6" xfId="3357"/>
    <cellStyle name="PrePop Currency (0) 7" xfId="3358"/>
    <cellStyle name="PrePop Currency (0) 8" xfId="3359"/>
    <cellStyle name="PrePop Currency (0) 9" xfId="3360"/>
    <cellStyle name="PrePop Currency (2)" xfId="3361"/>
    <cellStyle name="PrePop Currency (2) 10" xfId="3362"/>
    <cellStyle name="PrePop Currency (2) 11" xfId="3363"/>
    <cellStyle name="PrePop Currency (2) 12" xfId="3364"/>
    <cellStyle name="PrePop Currency (2) 13" xfId="3365"/>
    <cellStyle name="PrePop Currency (2) 14" xfId="3366"/>
    <cellStyle name="PrePop Currency (2) 15" xfId="3367"/>
    <cellStyle name="PrePop Currency (2) 16" xfId="3368"/>
    <cellStyle name="PrePop Currency (2) 2" xfId="3369"/>
    <cellStyle name="PrePop Currency (2) 3" xfId="3370"/>
    <cellStyle name="PrePop Currency (2) 4" xfId="3371"/>
    <cellStyle name="PrePop Currency (2) 5" xfId="3372"/>
    <cellStyle name="PrePop Currency (2) 6" xfId="3373"/>
    <cellStyle name="PrePop Currency (2) 7" xfId="3374"/>
    <cellStyle name="PrePop Currency (2) 8" xfId="3375"/>
    <cellStyle name="PrePop Currency (2) 9" xfId="3376"/>
    <cellStyle name="PrePop Units (0)" xfId="3377"/>
    <cellStyle name="PrePop Units (0) 10" xfId="3378"/>
    <cellStyle name="PrePop Units (0) 11" xfId="3379"/>
    <cellStyle name="PrePop Units (0) 12" xfId="3380"/>
    <cellStyle name="PrePop Units (0) 13" xfId="3381"/>
    <cellStyle name="PrePop Units (0) 14" xfId="3382"/>
    <cellStyle name="PrePop Units (0) 15" xfId="3383"/>
    <cellStyle name="PrePop Units (0) 16" xfId="3384"/>
    <cellStyle name="PrePop Units (0) 2" xfId="3385"/>
    <cellStyle name="PrePop Units (0) 3" xfId="3386"/>
    <cellStyle name="PrePop Units (0) 4" xfId="3387"/>
    <cellStyle name="PrePop Units (0) 5" xfId="3388"/>
    <cellStyle name="PrePop Units (0) 6" xfId="3389"/>
    <cellStyle name="PrePop Units (0) 7" xfId="3390"/>
    <cellStyle name="PrePop Units (0) 8" xfId="3391"/>
    <cellStyle name="PrePop Units (0) 9" xfId="3392"/>
    <cellStyle name="PrePop Units (1)" xfId="3393"/>
    <cellStyle name="PrePop Units (1) 10" xfId="3394"/>
    <cellStyle name="PrePop Units (1) 11" xfId="3395"/>
    <cellStyle name="PrePop Units (1) 12" xfId="3396"/>
    <cellStyle name="PrePop Units (1) 13" xfId="3397"/>
    <cellStyle name="PrePop Units (1) 14" xfId="3398"/>
    <cellStyle name="PrePop Units (1) 15" xfId="3399"/>
    <cellStyle name="PrePop Units (1) 16" xfId="3400"/>
    <cellStyle name="PrePop Units (1) 2" xfId="3401"/>
    <cellStyle name="PrePop Units (1) 3" xfId="3402"/>
    <cellStyle name="PrePop Units (1) 4" xfId="3403"/>
    <cellStyle name="PrePop Units (1) 5" xfId="3404"/>
    <cellStyle name="PrePop Units (1) 6" xfId="3405"/>
    <cellStyle name="PrePop Units (1) 7" xfId="3406"/>
    <cellStyle name="PrePop Units (1) 8" xfId="3407"/>
    <cellStyle name="PrePop Units (1) 9" xfId="3408"/>
    <cellStyle name="PrePop Units (2)" xfId="3409"/>
    <cellStyle name="PrePop Units (2) 10" xfId="3410"/>
    <cellStyle name="PrePop Units (2) 11" xfId="3411"/>
    <cellStyle name="PrePop Units (2) 12" xfId="3412"/>
    <cellStyle name="PrePop Units (2) 13" xfId="3413"/>
    <cellStyle name="PrePop Units (2) 14" xfId="3414"/>
    <cellStyle name="PrePop Units (2) 15" xfId="3415"/>
    <cellStyle name="PrePop Units (2) 16" xfId="3416"/>
    <cellStyle name="PrePop Units (2) 2" xfId="3417"/>
    <cellStyle name="PrePop Units (2) 3" xfId="3418"/>
    <cellStyle name="PrePop Units (2) 4" xfId="3419"/>
    <cellStyle name="PrePop Units (2) 5" xfId="3420"/>
    <cellStyle name="PrePop Units (2) 6" xfId="3421"/>
    <cellStyle name="PrePop Units (2) 7" xfId="3422"/>
    <cellStyle name="PrePop Units (2) 8" xfId="3423"/>
    <cellStyle name="PrePop Units (2) 9" xfId="3424"/>
    <cellStyle name="pricing" xfId="3425"/>
    <cellStyle name="pricing 2" xfId="3426"/>
    <cellStyle name="PSChar" xfId="3427"/>
    <cellStyle name="PSHeading" xfId="3428"/>
    <cellStyle name="Quantity" xfId="3429"/>
    <cellStyle name="regstoresfromspecstores" xfId="3430"/>
    <cellStyle name="regstoresfromspecstores 2" xfId="3431"/>
    <cellStyle name="RevList" xfId="3432"/>
    <cellStyle name="rlink_tiªn l­în_x005f_x001b_Hyperlink_TONG HOP KINH PHI" xfId="3433"/>
    <cellStyle name="rmal_ADAdot" xfId="3434"/>
    <cellStyle name="S—_x0008_" xfId="3435"/>
    <cellStyle name="S—_x0008_ 2" xfId="3436"/>
    <cellStyle name="S—_x0008_ 3" xfId="3437"/>
    <cellStyle name="s]_x000a__x000a_spooler=yes_x000a__x000a_load=_x000a__x000a_Beep=yes_x000a__x000a_NullPort=None_x000a__x000a_BorderWidth=3_x000a__x000a_CursorBlinkRate=1200_x000a__x000a_DoubleClickSpeed=452_x000a__x000a_Programs=co" xfId="3438"/>
    <cellStyle name="s]_x000d__x000a_spooler=yes_x000d__x000a_load=_x000d__x000a_Beep=yes_x000d__x000a_NullPort=None_x000d__x000a_BorderWidth=3_x000d__x000a_CursorBlinkRate=1200_x000d__x000a_DoubleClickSpeed=452_x000d__x000a_Programs=co" xfId="3439"/>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440"/>
    <cellStyle name="S—_x0008__KH TPCP vung TNB (03-1-2012)" xfId="3441"/>
    <cellStyle name="S—_x005f_x0008_" xfId="3442"/>
    <cellStyle name="SAPBEXaggData" xfId="3443"/>
    <cellStyle name="SAPBEXaggData 2" xfId="3444"/>
    <cellStyle name="SAPBEXaggDataEmph" xfId="3445"/>
    <cellStyle name="SAPBEXaggDataEmph 2" xfId="3446"/>
    <cellStyle name="SAPBEXaggItem" xfId="3447"/>
    <cellStyle name="SAPBEXaggItem 2" xfId="3448"/>
    <cellStyle name="SAPBEXchaText" xfId="3449"/>
    <cellStyle name="SAPBEXchaText 2" xfId="3450"/>
    <cellStyle name="SAPBEXexcBad7" xfId="3451"/>
    <cellStyle name="SAPBEXexcBad7 2" xfId="3452"/>
    <cellStyle name="SAPBEXexcBad8" xfId="3453"/>
    <cellStyle name="SAPBEXexcBad8 2" xfId="3454"/>
    <cellStyle name="SAPBEXexcBad9" xfId="3455"/>
    <cellStyle name="SAPBEXexcBad9 2" xfId="3456"/>
    <cellStyle name="SAPBEXexcCritical4" xfId="3457"/>
    <cellStyle name="SAPBEXexcCritical4 2" xfId="3458"/>
    <cellStyle name="SAPBEXexcCritical5" xfId="3459"/>
    <cellStyle name="SAPBEXexcCritical5 2" xfId="3460"/>
    <cellStyle name="SAPBEXexcCritical6" xfId="3461"/>
    <cellStyle name="SAPBEXexcCritical6 2" xfId="3462"/>
    <cellStyle name="SAPBEXexcGood1" xfId="3463"/>
    <cellStyle name="SAPBEXexcGood1 2" xfId="3464"/>
    <cellStyle name="SAPBEXexcGood2" xfId="3465"/>
    <cellStyle name="SAPBEXexcGood2 2" xfId="3466"/>
    <cellStyle name="SAPBEXexcGood3" xfId="3467"/>
    <cellStyle name="SAPBEXexcGood3 2" xfId="3468"/>
    <cellStyle name="SAPBEXfilterDrill" xfId="3469"/>
    <cellStyle name="SAPBEXfilterDrill 2" xfId="3470"/>
    <cellStyle name="SAPBEXfilterItem" xfId="3471"/>
    <cellStyle name="SAPBEXfilterItem 2" xfId="3472"/>
    <cellStyle name="SAPBEXfilterText" xfId="3473"/>
    <cellStyle name="SAPBEXfilterText 2" xfId="3474"/>
    <cellStyle name="SAPBEXformats" xfId="3475"/>
    <cellStyle name="SAPBEXformats 2" xfId="3476"/>
    <cellStyle name="SAPBEXheaderItem" xfId="3477"/>
    <cellStyle name="SAPBEXheaderItem 2" xfId="3478"/>
    <cellStyle name="SAPBEXheaderText" xfId="3479"/>
    <cellStyle name="SAPBEXheaderText 2" xfId="3480"/>
    <cellStyle name="SAPBEXresData" xfId="3481"/>
    <cellStyle name="SAPBEXresData 2" xfId="3482"/>
    <cellStyle name="SAPBEXresDataEmph" xfId="3483"/>
    <cellStyle name="SAPBEXresDataEmph 2" xfId="3484"/>
    <cellStyle name="SAPBEXresItem" xfId="3485"/>
    <cellStyle name="SAPBEXresItem 2" xfId="3486"/>
    <cellStyle name="SAPBEXstdData" xfId="3487"/>
    <cellStyle name="SAPBEXstdData 2" xfId="3488"/>
    <cellStyle name="SAPBEXstdDataEmph" xfId="3489"/>
    <cellStyle name="SAPBEXstdDataEmph 2" xfId="3490"/>
    <cellStyle name="SAPBEXstdItem" xfId="3491"/>
    <cellStyle name="SAPBEXstdItem 2" xfId="3492"/>
    <cellStyle name="SAPBEXtitle" xfId="3493"/>
    <cellStyle name="SAPBEXtitle 2" xfId="3494"/>
    <cellStyle name="SAPBEXundefined" xfId="3495"/>
    <cellStyle name="SAPBEXundefined 2" xfId="3496"/>
    <cellStyle name="serJet 1200 Series PCL 6" xfId="3497"/>
    <cellStyle name="SHADEDSTORES" xfId="3498"/>
    <cellStyle name="SHADEDSTORES 2" xfId="3499"/>
    <cellStyle name="SHADEDSTORES 3" xfId="3500"/>
    <cellStyle name="SHADEDSTORES 3 2" xfId="3501"/>
    <cellStyle name="songuyen" xfId="3502"/>
    <cellStyle name="specstores" xfId="3503"/>
    <cellStyle name="Standard" xfId="3504"/>
    <cellStyle name="STTDG" xfId="3505"/>
    <cellStyle name="Style 1" xfId="3506"/>
    <cellStyle name="Style 1 2" xfId="3507"/>
    <cellStyle name="Style 1 2 2" xfId="3508"/>
    <cellStyle name="Style 1 3" xfId="3509"/>
    <cellStyle name="Style 1 4" xfId="3510"/>
    <cellStyle name="Style 10" xfId="3511"/>
    <cellStyle name="Style 10 2" xfId="3512"/>
    <cellStyle name="Style 100" xfId="3513"/>
    <cellStyle name="Style 101" xfId="3514"/>
    <cellStyle name="Style 102" xfId="3515"/>
    <cellStyle name="Style 103" xfId="3516"/>
    <cellStyle name="Style 104" xfId="3517"/>
    <cellStyle name="Style 105" xfId="3518"/>
    <cellStyle name="Style 106" xfId="3519"/>
    <cellStyle name="Style 107" xfId="3520"/>
    <cellStyle name="Style 108" xfId="3521"/>
    <cellStyle name="Style 109" xfId="3522"/>
    <cellStyle name="Style 11" xfId="3523"/>
    <cellStyle name="Style 11 2" xfId="3524"/>
    <cellStyle name="Style 110" xfId="3525"/>
    <cellStyle name="Style 111" xfId="3526"/>
    <cellStyle name="Style 112" xfId="3527"/>
    <cellStyle name="Style 113" xfId="3528"/>
    <cellStyle name="Style 114" xfId="3529"/>
    <cellStyle name="Style 115" xfId="3530"/>
    <cellStyle name="Style 116" xfId="3531"/>
    <cellStyle name="Style 117" xfId="3532"/>
    <cellStyle name="Style 118" xfId="3533"/>
    <cellStyle name="Style 119" xfId="3534"/>
    <cellStyle name="Style 12" xfId="3535"/>
    <cellStyle name="Style 12 2" xfId="3536"/>
    <cellStyle name="Style 120" xfId="3537"/>
    <cellStyle name="Style 121" xfId="3538"/>
    <cellStyle name="Style 122" xfId="3539"/>
    <cellStyle name="Style 123" xfId="3540"/>
    <cellStyle name="Style 124" xfId="3541"/>
    <cellStyle name="Style 125" xfId="3542"/>
    <cellStyle name="Style 126" xfId="3543"/>
    <cellStyle name="Style 127" xfId="3544"/>
    <cellStyle name="Style 128" xfId="3545"/>
    <cellStyle name="Style 129" xfId="3546"/>
    <cellStyle name="Style 13" xfId="3547"/>
    <cellStyle name="Style 13 2" xfId="3548"/>
    <cellStyle name="Style 130" xfId="3549"/>
    <cellStyle name="Style 131" xfId="3550"/>
    <cellStyle name="Style 132" xfId="3551"/>
    <cellStyle name="Style 133" xfId="3552"/>
    <cellStyle name="Style 134" xfId="3553"/>
    <cellStyle name="Style 135" xfId="3554"/>
    <cellStyle name="Style 136" xfId="3555"/>
    <cellStyle name="Style 137" xfId="3556"/>
    <cellStyle name="Style 138" xfId="3557"/>
    <cellStyle name="Style 139" xfId="3558"/>
    <cellStyle name="Style 14" xfId="3559"/>
    <cellStyle name="Style 14 2" xfId="3560"/>
    <cellStyle name="Style 140" xfId="3561"/>
    <cellStyle name="Style 141" xfId="3562"/>
    <cellStyle name="Style 142" xfId="3563"/>
    <cellStyle name="Style 143" xfId="3564"/>
    <cellStyle name="Style 144" xfId="3565"/>
    <cellStyle name="Style 145" xfId="3566"/>
    <cellStyle name="Style 146" xfId="3567"/>
    <cellStyle name="Style 147" xfId="3568"/>
    <cellStyle name="Style 148" xfId="3569"/>
    <cellStyle name="Style 149" xfId="3570"/>
    <cellStyle name="Style 15" xfId="3571"/>
    <cellStyle name="Style 15 2" xfId="3572"/>
    <cellStyle name="Style 150" xfId="3573"/>
    <cellStyle name="Style 151" xfId="3574"/>
    <cellStyle name="Style 152" xfId="3575"/>
    <cellStyle name="Style 153" xfId="3576"/>
    <cellStyle name="Style 154" xfId="3577"/>
    <cellStyle name="Style 155" xfId="3578"/>
    <cellStyle name="Style 16" xfId="3579"/>
    <cellStyle name="Style 16 2" xfId="3580"/>
    <cellStyle name="Style 17" xfId="3581"/>
    <cellStyle name="Style 17 2" xfId="3582"/>
    <cellStyle name="Style 18" xfId="3583"/>
    <cellStyle name="Style 18 2" xfId="3584"/>
    <cellStyle name="Style 19" xfId="3585"/>
    <cellStyle name="Style 19 2" xfId="3586"/>
    <cellStyle name="Style 2" xfId="3587"/>
    <cellStyle name="Style 2 2" xfId="3588"/>
    <cellStyle name="Style 2 3" xfId="3589"/>
    <cellStyle name="Style 20" xfId="3590"/>
    <cellStyle name="Style 20 2" xfId="3591"/>
    <cellStyle name="Style 21" xfId="3592"/>
    <cellStyle name="Style 21 2" xfId="3593"/>
    <cellStyle name="Style 22" xfId="3594"/>
    <cellStyle name="Style 22 2" xfId="3595"/>
    <cellStyle name="Style 23" xfId="3596"/>
    <cellStyle name="Style 23 2" xfId="3597"/>
    <cellStyle name="Style 24" xfId="3598"/>
    <cellStyle name="Style 24 2" xfId="3599"/>
    <cellStyle name="Style 25" xfId="3600"/>
    <cellStyle name="Style 25 2" xfId="3601"/>
    <cellStyle name="Style 26" xfId="3602"/>
    <cellStyle name="Style 26 2" xfId="3603"/>
    <cellStyle name="Style 27" xfId="3604"/>
    <cellStyle name="Style 27 2" xfId="3605"/>
    <cellStyle name="Style 28" xfId="3606"/>
    <cellStyle name="Style 28 2" xfId="3607"/>
    <cellStyle name="Style 29" xfId="3608"/>
    <cellStyle name="Style 29 2" xfId="3609"/>
    <cellStyle name="Style 3" xfId="3610"/>
    <cellStyle name="Style 3 2" xfId="3611"/>
    <cellStyle name="Style 3 3" xfId="3612"/>
    <cellStyle name="Style 30" xfId="3613"/>
    <cellStyle name="Style 30 2" xfId="3614"/>
    <cellStyle name="Style 31" xfId="3615"/>
    <cellStyle name="Style 31 2" xfId="3616"/>
    <cellStyle name="Style 32" xfId="3617"/>
    <cellStyle name="Style 32 2" xfId="3618"/>
    <cellStyle name="Style 33" xfId="3619"/>
    <cellStyle name="Style 33 2" xfId="3620"/>
    <cellStyle name="Style 34" xfId="3621"/>
    <cellStyle name="Style 34 2" xfId="3622"/>
    <cellStyle name="Style 35" xfId="3623"/>
    <cellStyle name="Style 35 2" xfId="3624"/>
    <cellStyle name="Style 36" xfId="3625"/>
    <cellStyle name="Style 37" xfId="3626"/>
    <cellStyle name="Style 37 2" xfId="3627"/>
    <cellStyle name="Style 38" xfId="3628"/>
    <cellStyle name="Style 38 2" xfId="3629"/>
    <cellStyle name="Style 39" xfId="3630"/>
    <cellStyle name="Style 39 2" xfId="3631"/>
    <cellStyle name="Style 4" xfId="3632"/>
    <cellStyle name="Style 4 2" xfId="3633"/>
    <cellStyle name="Style 4 3" xfId="3634"/>
    <cellStyle name="Style 40" xfId="3635"/>
    <cellStyle name="Style 40 2" xfId="3636"/>
    <cellStyle name="Style 41" xfId="3637"/>
    <cellStyle name="Style 41 2" xfId="3638"/>
    <cellStyle name="Style 42" xfId="3639"/>
    <cellStyle name="Style 42 2" xfId="3640"/>
    <cellStyle name="Style 43" xfId="3641"/>
    <cellStyle name="Style 43 2" xfId="3642"/>
    <cellStyle name="Style 44" xfId="3643"/>
    <cellStyle name="Style 44 2" xfId="3644"/>
    <cellStyle name="Style 45" xfId="3645"/>
    <cellStyle name="Style 45 2" xfId="3646"/>
    <cellStyle name="Style 46" xfId="3647"/>
    <cellStyle name="Style 46 2" xfId="3648"/>
    <cellStyle name="Style 47" xfId="3649"/>
    <cellStyle name="Style 47 2" xfId="3650"/>
    <cellStyle name="Style 48" xfId="3651"/>
    <cellStyle name="Style 48 2" xfId="3652"/>
    <cellStyle name="Style 49" xfId="3653"/>
    <cellStyle name="Style 49 2" xfId="3654"/>
    <cellStyle name="Style 5" xfId="3655"/>
    <cellStyle name="Style 5 2" xfId="3656"/>
    <cellStyle name="Style 50" xfId="3657"/>
    <cellStyle name="Style 50 2" xfId="3658"/>
    <cellStyle name="Style 51" xfId="3659"/>
    <cellStyle name="Style 51 2" xfId="3660"/>
    <cellStyle name="Style 52" xfId="3661"/>
    <cellStyle name="Style 52 2" xfId="3662"/>
    <cellStyle name="Style 53" xfId="3663"/>
    <cellStyle name="Style 53 2" xfId="3664"/>
    <cellStyle name="Style 54" xfId="3665"/>
    <cellStyle name="Style 54 2" xfId="3666"/>
    <cellStyle name="Style 55" xfId="3667"/>
    <cellStyle name="Style 55 2" xfId="3668"/>
    <cellStyle name="Style 56" xfId="3669"/>
    <cellStyle name="Style 57" xfId="3670"/>
    <cellStyle name="Style 58" xfId="3671"/>
    <cellStyle name="Style 59" xfId="3672"/>
    <cellStyle name="Style 6" xfId="3673"/>
    <cellStyle name="Style 6 2" xfId="3674"/>
    <cellStyle name="Style 6 3" xfId="3675"/>
    <cellStyle name="Style 60" xfId="3676"/>
    <cellStyle name="Style 61" xfId="3677"/>
    <cellStyle name="Style 62" xfId="3678"/>
    <cellStyle name="Style 63" xfId="3679"/>
    <cellStyle name="Style 64" xfId="3680"/>
    <cellStyle name="Style 65" xfId="3681"/>
    <cellStyle name="Style 66" xfId="3682"/>
    <cellStyle name="Style 67" xfId="3683"/>
    <cellStyle name="Style 68" xfId="3684"/>
    <cellStyle name="Style 69" xfId="3685"/>
    <cellStyle name="Style 7" xfId="3686"/>
    <cellStyle name="Style 7 2" xfId="3687"/>
    <cellStyle name="Style 70" xfId="3688"/>
    <cellStyle name="Style 71" xfId="3689"/>
    <cellStyle name="Style 72" xfId="3690"/>
    <cellStyle name="Style 73" xfId="3691"/>
    <cellStyle name="Style 74" xfId="3692"/>
    <cellStyle name="Style 75" xfId="3693"/>
    <cellStyle name="Style 76" xfId="3694"/>
    <cellStyle name="Style 77" xfId="3695"/>
    <cellStyle name="Style 78" xfId="3696"/>
    <cellStyle name="Style 79" xfId="3697"/>
    <cellStyle name="Style 8" xfId="3698"/>
    <cellStyle name="Style 8 2" xfId="3699"/>
    <cellStyle name="Style 80" xfId="3700"/>
    <cellStyle name="Style 81" xfId="3701"/>
    <cellStyle name="Style 82" xfId="3702"/>
    <cellStyle name="Style 83" xfId="3703"/>
    <cellStyle name="Style 84" xfId="3704"/>
    <cellStyle name="Style 85" xfId="3705"/>
    <cellStyle name="Style 86" xfId="3706"/>
    <cellStyle name="Style 87" xfId="3707"/>
    <cellStyle name="Style 88" xfId="3708"/>
    <cellStyle name="Style 89" xfId="3709"/>
    <cellStyle name="Style 9" xfId="3710"/>
    <cellStyle name="Style 9 2" xfId="3711"/>
    <cellStyle name="Style 90" xfId="3712"/>
    <cellStyle name="Style 91" xfId="3713"/>
    <cellStyle name="Style 92" xfId="3714"/>
    <cellStyle name="Style 93" xfId="3715"/>
    <cellStyle name="Style 94" xfId="3716"/>
    <cellStyle name="Style 95" xfId="3717"/>
    <cellStyle name="Style 96" xfId="3718"/>
    <cellStyle name="Style 97" xfId="3719"/>
    <cellStyle name="Style 98" xfId="3720"/>
    <cellStyle name="Style 99" xfId="3721"/>
    <cellStyle name="Style Date" xfId="3722"/>
    <cellStyle name="style_1" xfId="3723"/>
    <cellStyle name="subhead" xfId="3724"/>
    <cellStyle name="subhead 2" xfId="3725"/>
    <cellStyle name="subhead 3" xfId="3726"/>
    <cellStyle name="Subtotal" xfId="3727"/>
    <cellStyle name="symbol" xfId="3728"/>
    <cellStyle name="T" xfId="3729"/>
    <cellStyle name="T 2" xfId="3730"/>
    <cellStyle name="T_15_10_2013 BC nhu cau von doi ung ODA (2014-2016) ngay 15102013 Sua" xfId="3731"/>
    <cellStyle name="T_50-BB Vung tau 2011" xfId="3732"/>
    <cellStyle name="T_50-BB Vung tau 2011_120907 Thu tang them 4500" xfId="3733"/>
    <cellStyle name="T_50-BB Vung tau 2011_27-8Tong hop PA uoc 2012-DT 2013 -PA 420.000 ty-490.000 ty chuyen doi" xfId="3734"/>
    <cellStyle name="T_bao cao" xfId="3735"/>
    <cellStyle name="T_bao cao 2" xfId="3736"/>
    <cellStyle name="T_bao cao phan bo KHDT 2011(final)" xfId="3737"/>
    <cellStyle name="T_Bao cao so lieu kiem toan nam 2007 sua" xfId="3738"/>
    <cellStyle name="T_Bao cao so lieu kiem toan nam 2007 sua 2" xfId="3739"/>
    <cellStyle name="T_Bao cao so lieu kiem toan nam 2007 sua_!1 1 bao cao giao KH ve HTCMT vung TNB   12-12-2011" xfId="3740"/>
    <cellStyle name="T_Bao cao so lieu kiem toan nam 2007 sua_!1 1 bao cao giao KH ve HTCMT vung TNB   12-12-2011 2" xfId="3741"/>
    <cellStyle name="T_Bao cao so lieu kiem toan nam 2007 sua_KH TPCP vung TNB (03-1-2012)" xfId="3742"/>
    <cellStyle name="T_Bao cao so lieu kiem toan nam 2007 sua_KH TPCP vung TNB (03-1-2012) 2" xfId="3743"/>
    <cellStyle name="T_bao cao_!1 1 bao cao giao KH ve HTCMT vung TNB   12-12-2011" xfId="3744"/>
    <cellStyle name="T_bao cao_!1 1 bao cao giao KH ve HTCMT vung TNB   12-12-2011 2" xfId="3745"/>
    <cellStyle name="T_bao cao_Bieu4HTMT" xfId="3746"/>
    <cellStyle name="T_bao cao_Bieu4HTMT 2" xfId="3747"/>
    <cellStyle name="T_bao cao_Bieu4HTMT_!1 1 bao cao giao KH ve HTCMT vung TNB   12-12-2011" xfId="3748"/>
    <cellStyle name="T_bao cao_Bieu4HTMT_!1 1 bao cao giao KH ve HTCMT vung TNB   12-12-2011 2" xfId="3749"/>
    <cellStyle name="T_bao cao_Bieu4HTMT_KH TPCP vung TNB (03-1-2012)" xfId="3750"/>
    <cellStyle name="T_bao cao_Bieu4HTMT_KH TPCP vung TNB (03-1-2012) 2" xfId="3751"/>
    <cellStyle name="T_bao cao_KH TPCP vung TNB (03-1-2012)" xfId="3752"/>
    <cellStyle name="T_bao cao_KH TPCP vung TNB (03-1-2012) 2" xfId="3753"/>
    <cellStyle name="T_BBTNG-06" xfId="3754"/>
    <cellStyle name="T_BBTNG-06 2" xfId="3755"/>
    <cellStyle name="T_BBTNG-06_!1 1 bao cao giao KH ve HTCMT vung TNB   12-12-2011" xfId="3756"/>
    <cellStyle name="T_BBTNG-06_!1 1 bao cao giao KH ve HTCMT vung TNB   12-12-2011 2" xfId="3757"/>
    <cellStyle name="T_BBTNG-06_Bieu4HTMT" xfId="3758"/>
    <cellStyle name="T_BBTNG-06_Bieu4HTMT 2" xfId="3759"/>
    <cellStyle name="T_BBTNG-06_Bieu4HTMT_!1 1 bao cao giao KH ve HTCMT vung TNB   12-12-2011" xfId="3760"/>
    <cellStyle name="T_BBTNG-06_Bieu4HTMT_!1 1 bao cao giao KH ve HTCMT vung TNB   12-12-2011 2" xfId="3761"/>
    <cellStyle name="T_BBTNG-06_Bieu4HTMT_KH TPCP vung TNB (03-1-2012)" xfId="3762"/>
    <cellStyle name="T_BBTNG-06_Bieu4HTMT_KH TPCP vung TNB (03-1-2012) 2" xfId="3763"/>
    <cellStyle name="T_BBTNG-06_KH TPCP vung TNB (03-1-2012)" xfId="3764"/>
    <cellStyle name="T_BBTNG-06_KH TPCP vung TNB (03-1-2012) 2" xfId="3765"/>
    <cellStyle name="T_BC  NAM 2007" xfId="3766"/>
    <cellStyle name="T_BC  NAM 2007 2" xfId="3767"/>
    <cellStyle name="T_BC CTMT-2008 Ttinh" xfId="3768"/>
    <cellStyle name="T_BC CTMT-2008 Ttinh 2" xfId="3769"/>
    <cellStyle name="T_BC CTMT-2008 Ttinh_!1 1 bao cao giao KH ve HTCMT vung TNB   12-12-2011" xfId="3770"/>
    <cellStyle name="T_BC CTMT-2008 Ttinh_!1 1 bao cao giao KH ve HTCMT vung TNB   12-12-2011 2" xfId="3771"/>
    <cellStyle name="T_BC CTMT-2008 Ttinh_KH TPCP vung TNB (03-1-2012)" xfId="3772"/>
    <cellStyle name="T_BC CTMT-2008 Ttinh_KH TPCP vung TNB (03-1-2012) 2" xfId="3773"/>
    <cellStyle name="T_BC nhu cau von doi ung ODA nganh NN (BKH)" xfId="3774"/>
    <cellStyle name="T_BC nhu cau von doi ung ODA nganh NN (BKH)_05-12  KH trung han 2016-2020 - Liem Thinh edited" xfId="3775"/>
    <cellStyle name="T_BC nhu cau von doi ung ODA nganh NN (BKH)_Copy of 05-12  KH trung han 2016-2020 - Liem Thinh edited (1)" xfId="3776"/>
    <cellStyle name="T_BC Tai co cau (bieu TH)" xfId="3777"/>
    <cellStyle name="T_BC Tai co cau (bieu TH)_05-12  KH trung han 2016-2020 - Liem Thinh edited" xfId="3778"/>
    <cellStyle name="T_BC Tai co cau (bieu TH)_Copy of 05-12  KH trung han 2016-2020 - Liem Thinh edited (1)" xfId="3779"/>
    <cellStyle name="T_Bieu 4.2 A, B KHCTgiong 2011" xfId="3780"/>
    <cellStyle name="T_Bieu 4.2 A, B KHCTgiong 2011 10" xfId="3781"/>
    <cellStyle name="T_Bieu 4.2 A, B KHCTgiong 2011 11" xfId="3782"/>
    <cellStyle name="T_Bieu 4.2 A, B KHCTgiong 2011 12" xfId="3783"/>
    <cellStyle name="T_Bieu 4.2 A, B KHCTgiong 2011 13" xfId="3784"/>
    <cellStyle name="T_Bieu 4.2 A, B KHCTgiong 2011 14" xfId="3785"/>
    <cellStyle name="T_Bieu 4.2 A, B KHCTgiong 2011 15" xfId="3786"/>
    <cellStyle name="T_Bieu 4.2 A, B KHCTgiong 2011 2" xfId="3787"/>
    <cellStyle name="T_Bieu 4.2 A, B KHCTgiong 2011 3" xfId="3788"/>
    <cellStyle name="T_Bieu 4.2 A, B KHCTgiong 2011 4" xfId="3789"/>
    <cellStyle name="T_Bieu 4.2 A, B KHCTgiong 2011 5" xfId="3790"/>
    <cellStyle name="T_Bieu 4.2 A, B KHCTgiong 2011 6" xfId="3791"/>
    <cellStyle name="T_Bieu 4.2 A, B KHCTgiong 2011 7" xfId="3792"/>
    <cellStyle name="T_Bieu 4.2 A, B KHCTgiong 2011 8" xfId="3793"/>
    <cellStyle name="T_Bieu 4.2 A, B KHCTgiong 2011 9" xfId="3794"/>
    <cellStyle name="T_Bieu DT PhiNN va tien SD dat" xfId="3795"/>
    <cellStyle name="T_Bieu kem cv 1454 ( Ca Mau)" xfId="3796"/>
    <cellStyle name="T_Bieu mau cong trinh khoi cong moi 3-4" xfId="3797"/>
    <cellStyle name="T_Bieu mau cong trinh khoi cong moi 3-4 2" xfId="3798"/>
    <cellStyle name="T_Bieu mau cong trinh khoi cong moi 3-4_!1 1 bao cao giao KH ve HTCMT vung TNB   12-12-2011" xfId="3799"/>
    <cellStyle name="T_Bieu mau cong trinh khoi cong moi 3-4_!1 1 bao cao giao KH ve HTCMT vung TNB   12-12-2011 2" xfId="3800"/>
    <cellStyle name="T_Bieu mau cong trinh khoi cong moi 3-4_KH TPCP vung TNB (03-1-2012)" xfId="3801"/>
    <cellStyle name="T_Bieu mau cong trinh khoi cong moi 3-4_KH TPCP vung TNB (03-1-2012) 2" xfId="3802"/>
    <cellStyle name="T_Bieu mau danh muc du an thuoc CTMTQG nam 2008" xfId="3803"/>
    <cellStyle name="T_Bieu mau danh muc du an thuoc CTMTQG nam 2008 2" xfId="3804"/>
    <cellStyle name="T_Bieu mau danh muc du an thuoc CTMTQG nam 2008_!1 1 bao cao giao KH ve HTCMT vung TNB   12-12-2011" xfId="3805"/>
    <cellStyle name="T_Bieu mau danh muc du an thuoc CTMTQG nam 2008_!1 1 bao cao giao KH ve HTCMT vung TNB   12-12-2011 2" xfId="3806"/>
    <cellStyle name="T_Bieu mau danh muc du an thuoc CTMTQG nam 2008_KH TPCP vung TNB (03-1-2012)" xfId="3807"/>
    <cellStyle name="T_Bieu mau danh muc du an thuoc CTMTQG nam 2008_KH TPCP vung TNB (03-1-2012) 2" xfId="3808"/>
    <cellStyle name="T_Bieu tong hop nhu cau ung 2011 da chon loc -Mien nui" xfId="3809"/>
    <cellStyle name="T_Bieu tong hop nhu cau ung 2011 da chon loc -Mien nui 2" xfId="3810"/>
    <cellStyle name="T_Bieu tong hop nhu cau ung 2011 da chon loc -Mien nui_!1 1 bao cao giao KH ve HTCMT vung TNB   12-12-2011" xfId="3811"/>
    <cellStyle name="T_Bieu tong hop nhu cau ung 2011 da chon loc -Mien nui_!1 1 bao cao giao KH ve HTCMT vung TNB   12-12-2011 2" xfId="3812"/>
    <cellStyle name="T_Bieu tong hop nhu cau ung 2011 da chon loc -Mien nui_KH TPCP vung TNB (03-1-2012)" xfId="3813"/>
    <cellStyle name="T_Bieu tong hop nhu cau ung 2011 da chon loc -Mien nui_KH TPCP vung TNB (03-1-2012) 2" xfId="3814"/>
    <cellStyle name="T_Bieu3ODA" xfId="3815"/>
    <cellStyle name="T_Bieu3ODA 2" xfId="3816"/>
    <cellStyle name="T_Bieu3ODA_!1 1 bao cao giao KH ve HTCMT vung TNB   12-12-2011" xfId="3817"/>
    <cellStyle name="T_Bieu3ODA_!1 1 bao cao giao KH ve HTCMT vung TNB   12-12-2011 2" xfId="3818"/>
    <cellStyle name="T_Bieu3ODA_1" xfId="3819"/>
    <cellStyle name="T_Bieu3ODA_1 2" xfId="3820"/>
    <cellStyle name="T_Bieu3ODA_1_!1 1 bao cao giao KH ve HTCMT vung TNB   12-12-2011" xfId="3821"/>
    <cellStyle name="T_Bieu3ODA_1_!1 1 bao cao giao KH ve HTCMT vung TNB   12-12-2011 2" xfId="3822"/>
    <cellStyle name="T_Bieu3ODA_1_KH TPCP vung TNB (03-1-2012)" xfId="3823"/>
    <cellStyle name="T_Bieu3ODA_1_KH TPCP vung TNB (03-1-2012) 2" xfId="3824"/>
    <cellStyle name="T_Bieu3ODA_KH TPCP vung TNB (03-1-2012)" xfId="3825"/>
    <cellStyle name="T_Bieu3ODA_KH TPCP vung TNB (03-1-2012) 2" xfId="3826"/>
    <cellStyle name="T_Bieu4HTMT" xfId="3827"/>
    <cellStyle name="T_Bieu4HTMT 2" xfId="3828"/>
    <cellStyle name="T_Bieu4HTMT_!1 1 bao cao giao KH ve HTCMT vung TNB   12-12-2011" xfId="3829"/>
    <cellStyle name="T_Bieu4HTMT_!1 1 bao cao giao KH ve HTCMT vung TNB   12-12-2011 2" xfId="3830"/>
    <cellStyle name="T_Bieu4HTMT_KH TPCP vung TNB (03-1-2012)" xfId="3831"/>
    <cellStyle name="T_Bieu4HTMT_KH TPCP vung TNB (03-1-2012) 2" xfId="3832"/>
    <cellStyle name="T_bo sung von KCH nam 2010 va Du an tre kho khan" xfId="3833"/>
    <cellStyle name="T_bo sung von KCH nam 2010 va Du an tre kho khan 2" xfId="3834"/>
    <cellStyle name="T_bo sung von KCH nam 2010 va Du an tre kho khan_!1 1 bao cao giao KH ve HTCMT vung TNB   12-12-2011" xfId="3835"/>
    <cellStyle name="T_bo sung von KCH nam 2010 va Du an tre kho khan_!1 1 bao cao giao KH ve HTCMT vung TNB   12-12-2011 2" xfId="3836"/>
    <cellStyle name="T_bo sung von KCH nam 2010 va Du an tre kho khan_KH TPCP vung TNB (03-1-2012)" xfId="3837"/>
    <cellStyle name="T_bo sung von KCH nam 2010 va Du an tre kho khan_KH TPCP vung TNB (03-1-2012) 2" xfId="3838"/>
    <cellStyle name="T_Book1" xfId="3839"/>
    <cellStyle name="T_Book1 2" xfId="3840"/>
    <cellStyle name="T_Book1 3" xfId="3841"/>
    <cellStyle name="T_Book1_!1 1 bao cao giao KH ve HTCMT vung TNB   12-12-2011" xfId="3842"/>
    <cellStyle name="T_Book1_!1 1 bao cao giao KH ve HTCMT vung TNB   12-12-2011 2" xfId="3843"/>
    <cellStyle name="T_Book1_1" xfId="3844"/>
    <cellStyle name="T_Book1_1 2" xfId="3845"/>
    <cellStyle name="T_Book1_1_Bieu tong hop nhu cau ung 2011 da chon loc -Mien nui" xfId="3846"/>
    <cellStyle name="T_Book1_1_Bieu tong hop nhu cau ung 2011 da chon loc -Mien nui 2" xfId="3847"/>
    <cellStyle name="T_Book1_1_Bieu tong hop nhu cau ung 2011 da chon loc -Mien nui_!1 1 bao cao giao KH ve HTCMT vung TNB   12-12-2011" xfId="3848"/>
    <cellStyle name="T_Book1_1_Bieu tong hop nhu cau ung 2011 da chon loc -Mien nui_!1 1 bao cao giao KH ve HTCMT vung TNB   12-12-2011 2" xfId="3849"/>
    <cellStyle name="T_Book1_1_Bieu tong hop nhu cau ung 2011 da chon loc -Mien nui_KH TPCP vung TNB (03-1-2012)" xfId="3850"/>
    <cellStyle name="T_Book1_1_Bieu tong hop nhu cau ung 2011 da chon loc -Mien nui_KH TPCP vung TNB (03-1-2012) 2" xfId="3851"/>
    <cellStyle name="T_Book1_1_Bieu3ODA" xfId="3852"/>
    <cellStyle name="T_Book1_1_Bieu3ODA 2" xfId="3853"/>
    <cellStyle name="T_Book1_1_Bieu3ODA_!1 1 bao cao giao KH ve HTCMT vung TNB   12-12-2011" xfId="3854"/>
    <cellStyle name="T_Book1_1_Bieu3ODA_!1 1 bao cao giao KH ve HTCMT vung TNB   12-12-2011 2" xfId="3855"/>
    <cellStyle name="T_Book1_1_Bieu3ODA_KH TPCP vung TNB (03-1-2012)" xfId="3856"/>
    <cellStyle name="T_Book1_1_Bieu3ODA_KH TPCP vung TNB (03-1-2012) 2" xfId="3857"/>
    <cellStyle name="T_Book1_1_CPK" xfId="3858"/>
    <cellStyle name="T_Book1_1_CPK 2" xfId="3859"/>
    <cellStyle name="T_Book1_1_CPK_!1 1 bao cao giao KH ve HTCMT vung TNB   12-12-2011" xfId="3860"/>
    <cellStyle name="T_Book1_1_CPK_!1 1 bao cao giao KH ve HTCMT vung TNB   12-12-2011 2" xfId="3861"/>
    <cellStyle name="T_Book1_1_CPK_Bieu4HTMT" xfId="3862"/>
    <cellStyle name="T_Book1_1_CPK_Bieu4HTMT 2" xfId="3863"/>
    <cellStyle name="T_Book1_1_CPK_Bieu4HTMT_!1 1 bao cao giao KH ve HTCMT vung TNB   12-12-2011" xfId="3864"/>
    <cellStyle name="T_Book1_1_CPK_Bieu4HTMT_!1 1 bao cao giao KH ve HTCMT vung TNB   12-12-2011 2" xfId="3865"/>
    <cellStyle name="T_Book1_1_CPK_Bieu4HTMT_KH TPCP vung TNB (03-1-2012)" xfId="3866"/>
    <cellStyle name="T_Book1_1_CPK_Bieu4HTMT_KH TPCP vung TNB (03-1-2012) 2" xfId="3867"/>
    <cellStyle name="T_Book1_1_CPK_KH TPCP vung TNB (03-1-2012)" xfId="3868"/>
    <cellStyle name="T_Book1_1_CPK_KH TPCP vung TNB (03-1-2012) 2" xfId="3869"/>
    <cellStyle name="T_Book1_1_kien giang 2" xfId="3872"/>
    <cellStyle name="T_Book1_1_kien giang 2 2" xfId="3873"/>
    <cellStyle name="T_Book1_1_KH TPCP vung TNB (03-1-2012)" xfId="3870"/>
    <cellStyle name="T_Book1_1_KH TPCP vung TNB (03-1-2012) 2" xfId="3871"/>
    <cellStyle name="T_Book1_1_Luy ke von ung nam 2011 -Thoa gui ngay 12-8-2012" xfId="3874"/>
    <cellStyle name="T_Book1_1_Luy ke von ung nam 2011 -Thoa gui ngay 12-8-2012 2" xfId="3875"/>
    <cellStyle name="T_Book1_1_Luy ke von ung nam 2011 -Thoa gui ngay 12-8-2012_!1 1 bao cao giao KH ve HTCMT vung TNB   12-12-2011" xfId="3876"/>
    <cellStyle name="T_Book1_1_Luy ke von ung nam 2011 -Thoa gui ngay 12-8-2012_!1 1 bao cao giao KH ve HTCMT vung TNB   12-12-2011 2" xfId="3877"/>
    <cellStyle name="T_Book1_1_Luy ke von ung nam 2011 -Thoa gui ngay 12-8-2012_KH TPCP vung TNB (03-1-2012)" xfId="3878"/>
    <cellStyle name="T_Book1_1_Luy ke von ung nam 2011 -Thoa gui ngay 12-8-2012_KH TPCP vung TNB (03-1-2012) 2" xfId="3879"/>
    <cellStyle name="T_Book1_1_Thiet bi" xfId="3880"/>
    <cellStyle name="T_Book1_1_Thiet bi 2" xfId="3881"/>
    <cellStyle name="T_Book1_1_Thiet bi_!1 1 bao cao giao KH ve HTCMT vung TNB   12-12-2011" xfId="3882"/>
    <cellStyle name="T_Book1_1_Thiet bi_!1 1 bao cao giao KH ve HTCMT vung TNB   12-12-2011 2" xfId="3883"/>
    <cellStyle name="T_Book1_1_Thiet bi_Bieu4HTMT" xfId="3884"/>
    <cellStyle name="T_Book1_1_Thiet bi_Bieu4HTMT 2" xfId="3885"/>
    <cellStyle name="T_Book1_1_Thiet bi_Bieu4HTMT_!1 1 bao cao giao KH ve HTCMT vung TNB   12-12-2011" xfId="3886"/>
    <cellStyle name="T_Book1_1_Thiet bi_Bieu4HTMT_!1 1 bao cao giao KH ve HTCMT vung TNB   12-12-2011 2" xfId="3887"/>
    <cellStyle name="T_Book1_1_Thiet bi_Bieu4HTMT_KH TPCP vung TNB (03-1-2012)" xfId="3888"/>
    <cellStyle name="T_Book1_1_Thiet bi_Bieu4HTMT_KH TPCP vung TNB (03-1-2012) 2" xfId="3889"/>
    <cellStyle name="T_Book1_1_Thiet bi_KH TPCP vung TNB (03-1-2012)" xfId="3890"/>
    <cellStyle name="T_Book1_1_Thiet bi_KH TPCP vung TNB (03-1-2012) 2" xfId="3891"/>
    <cellStyle name="T_Book1_15_10_2013 BC nhu cau von doi ung ODA (2014-2016) ngay 15102013 Sua" xfId="3892"/>
    <cellStyle name="T_Book1_4 BIEU DU TOAN 2015 -GUI CUC" xfId="3893"/>
    <cellStyle name="T_Book1_bao cao phan bo KHDT 2011(final)" xfId="3894"/>
    <cellStyle name="T_Book1_bao cao phan bo KHDT 2011(final)_BC nhu cau von doi ung ODA nganh NN (BKH)" xfId="3895"/>
    <cellStyle name="T_Book1_bao cao phan bo KHDT 2011(final)_BC Tai co cau (bieu TH)" xfId="3896"/>
    <cellStyle name="T_Book1_bao cao phan bo KHDT 2011(final)_DK 2014-2015 final" xfId="3897"/>
    <cellStyle name="T_Book1_bao cao phan bo KHDT 2011(final)_DK 2014-2015 new" xfId="3898"/>
    <cellStyle name="T_Book1_bao cao phan bo KHDT 2011(final)_DK KH CBDT 2014 11-11-2013" xfId="3899"/>
    <cellStyle name="T_Book1_bao cao phan bo KHDT 2011(final)_DK KH CBDT 2014 11-11-2013(1)" xfId="3900"/>
    <cellStyle name="T_Book1_bao cao phan bo KHDT 2011(final)_KH 2011-2015" xfId="3901"/>
    <cellStyle name="T_Book1_bao cao phan bo KHDT 2011(final)_tai co cau dau tu (tong hop)1" xfId="3902"/>
    <cellStyle name="T_Book1_BC NQ11-CP - chinh sua lai" xfId="3906"/>
    <cellStyle name="T_Book1_BC NQ11-CP - chinh sua lai 2" xfId="3907"/>
    <cellStyle name="T_Book1_BC NQ11-CP-Quynh sau bieu so3" xfId="3908"/>
    <cellStyle name="T_Book1_BC NQ11-CP-Quynh sau bieu so3 2" xfId="3909"/>
    <cellStyle name="T_Book1_BC nhu cau von doi ung ODA nganh NN (BKH)" xfId="3903"/>
    <cellStyle name="T_Book1_BC nhu cau von doi ung ODA nganh NN (BKH)_05-12  KH trung han 2016-2020 - Liem Thinh edited" xfId="3904"/>
    <cellStyle name="T_Book1_BC nhu cau von doi ung ODA nganh NN (BKH)_Copy of 05-12  KH trung han 2016-2020 - Liem Thinh edited (1)" xfId="3905"/>
    <cellStyle name="T_Book1_BC Tai co cau (bieu TH)" xfId="3910"/>
    <cellStyle name="T_Book1_BC Tai co cau (bieu TH)_05-12  KH trung han 2016-2020 - Liem Thinh edited" xfId="3911"/>
    <cellStyle name="T_Book1_BC Tai co cau (bieu TH)_Copy of 05-12  KH trung han 2016-2020 - Liem Thinh edited (1)" xfId="3912"/>
    <cellStyle name="T_Book1_BC_NQ11-CP_-_Thao_sua_lai" xfId="3913"/>
    <cellStyle name="T_Book1_BC_NQ11-CP_-_Thao_sua_lai 2" xfId="3914"/>
    <cellStyle name="T_Book1_Bieu mau cong trinh khoi cong moi 3-4" xfId="3915"/>
    <cellStyle name="T_Book1_Bieu mau cong trinh khoi cong moi 3-4 2" xfId="3916"/>
    <cellStyle name="T_Book1_Bieu mau cong trinh khoi cong moi 3-4_!1 1 bao cao giao KH ve HTCMT vung TNB   12-12-2011" xfId="3917"/>
    <cellStyle name="T_Book1_Bieu mau cong trinh khoi cong moi 3-4_!1 1 bao cao giao KH ve HTCMT vung TNB   12-12-2011 2" xfId="3918"/>
    <cellStyle name="T_Book1_Bieu mau cong trinh khoi cong moi 3-4_KH TPCP vung TNB (03-1-2012)" xfId="3919"/>
    <cellStyle name="T_Book1_Bieu mau cong trinh khoi cong moi 3-4_KH TPCP vung TNB (03-1-2012) 2" xfId="3920"/>
    <cellStyle name="T_Book1_Bieu mau danh muc du an thuoc CTMTQG nam 2008" xfId="3921"/>
    <cellStyle name="T_Book1_Bieu mau danh muc du an thuoc CTMTQG nam 2008 2" xfId="3922"/>
    <cellStyle name="T_Book1_Bieu mau danh muc du an thuoc CTMTQG nam 2008_!1 1 bao cao giao KH ve HTCMT vung TNB   12-12-2011" xfId="3923"/>
    <cellStyle name="T_Book1_Bieu mau danh muc du an thuoc CTMTQG nam 2008_!1 1 bao cao giao KH ve HTCMT vung TNB   12-12-2011 2" xfId="3924"/>
    <cellStyle name="T_Book1_Bieu mau danh muc du an thuoc CTMTQG nam 2008_KH TPCP vung TNB (03-1-2012)" xfId="3925"/>
    <cellStyle name="T_Book1_Bieu mau danh muc du an thuoc CTMTQG nam 2008_KH TPCP vung TNB (03-1-2012) 2" xfId="3926"/>
    <cellStyle name="T_Book1_Bieu tong hop nhu cau ung 2011 da chon loc -Mien nui" xfId="3927"/>
    <cellStyle name="T_Book1_Bieu tong hop nhu cau ung 2011 da chon loc -Mien nui 2" xfId="3928"/>
    <cellStyle name="T_Book1_Bieu tong hop nhu cau ung 2011 da chon loc -Mien nui_!1 1 bao cao giao KH ve HTCMT vung TNB   12-12-2011" xfId="3929"/>
    <cellStyle name="T_Book1_Bieu tong hop nhu cau ung 2011 da chon loc -Mien nui_!1 1 bao cao giao KH ve HTCMT vung TNB   12-12-2011 2" xfId="3930"/>
    <cellStyle name="T_Book1_Bieu tong hop nhu cau ung 2011 da chon loc -Mien nui_KH TPCP vung TNB (03-1-2012)" xfId="3931"/>
    <cellStyle name="T_Book1_Bieu tong hop nhu cau ung 2011 da chon loc -Mien nui_KH TPCP vung TNB (03-1-2012) 2" xfId="3932"/>
    <cellStyle name="T_Book1_Bieu3ODA" xfId="3933"/>
    <cellStyle name="T_Book1_Bieu3ODA 2" xfId="3934"/>
    <cellStyle name="T_Book1_Bieu3ODA_!1 1 bao cao giao KH ve HTCMT vung TNB   12-12-2011" xfId="3935"/>
    <cellStyle name="T_Book1_Bieu3ODA_!1 1 bao cao giao KH ve HTCMT vung TNB   12-12-2011 2" xfId="3936"/>
    <cellStyle name="T_Book1_Bieu3ODA_1" xfId="3937"/>
    <cellStyle name="T_Book1_Bieu3ODA_1 2" xfId="3938"/>
    <cellStyle name="T_Book1_Bieu3ODA_1_!1 1 bao cao giao KH ve HTCMT vung TNB   12-12-2011" xfId="3939"/>
    <cellStyle name="T_Book1_Bieu3ODA_1_!1 1 bao cao giao KH ve HTCMT vung TNB   12-12-2011 2" xfId="3940"/>
    <cellStyle name="T_Book1_Bieu3ODA_1_KH TPCP vung TNB (03-1-2012)" xfId="3941"/>
    <cellStyle name="T_Book1_Bieu3ODA_1_KH TPCP vung TNB (03-1-2012) 2" xfId="3942"/>
    <cellStyle name="T_Book1_Bieu3ODA_KH TPCP vung TNB (03-1-2012)" xfId="3943"/>
    <cellStyle name="T_Book1_Bieu3ODA_KH TPCP vung TNB (03-1-2012) 2" xfId="3944"/>
    <cellStyle name="T_Book1_Bieu4HTMT" xfId="3945"/>
    <cellStyle name="T_Book1_Bieu4HTMT 2" xfId="3946"/>
    <cellStyle name="T_Book1_Bieu4HTMT_!1 1 bao cao giao KH ve HTCMT vung TNB   12-12-2011" xfId="3947"/>
    <cellStyle name="T_Book1_Bieu4HTMT_!1 1 bao cao giao KH ve HTCMT vung TNB   12-12-2011 2" xfId="3948"/>
    <cellStyle name="T_Book1_Bieu4HTMT_KH TPCP vung TNB (03-1-2012)" xfId="3949"/>
    <cellStyle name="T_Book1_Bieu4HTMT_KH TPCP vung TNB (03-1-2012) 2" xfId="3950"/>
    <cellStyle name="T_Book1_Book1" xfId="3951"/>
    <cellStyle name="T_Book1_Book1 2" xfId="3952"/>
    <cellStyle name="T_Book1_Cong trinh co y kien LD_Dang_NN_2011-Tay nguyen-9-10" xfId="3953"/>
    <cellStyle name="T_Book1_Cong trinh co y kien LD_Dang_NN_2011-Tay nguyen-9-10 2" xfId="3954"/>
    <cellStyle name="T_Book1_Cong trinh co y kien LD_Dang_NN_2011-Tay nguyen-9-10_!1 1 bao cao giao KH ve HTCMT vung TNB   12-12-2011" xfId="3955"/>
    <cellStyle name="T_Book1_Cong trinh co y kien LD_Dang_NN_2011-Tay nguyen-9-10_!1 1 bao cao giao KH ve HTCMT vung TNB   12-12-2011 2" xfId="3956"/>
    <cellStyle name="T_Book1_Cong trinh co y kien LD_Dang_NN_2011-Tay nguyen-9-10_Bieu4HTMT" xfId="3957"/>
    <cellStyle name="T_Book1_Cong trinh co y kien LD_Dang_NN_2011-Tay nguyen-9-10_Bieu4HTMT 2" xfId="3958"/>
    <cellStyle name="T_Book1_Cong trinh co y kien LD_Dang_NN_2011-Tay nguyen-9-10_KH TPCP vung TNB (03-1-2012)" xfId="3959"/>
    <cellStyle name="T_Book1_Cong trinh co y kien LD_Dang_NN_2011-Tay nguyen-9-10_KH TPCP vung TNB (03-1-2012) 2" xfId="3960"/>
    <cellStyle name="T_Book1_CPK" xfId="3961"/>
    <cellStyle name="T_Book1_CPK 2" xfId="3962"/>
    <cellStyle name="T_Book1_danh muc chuan bi dau tu 2011 ngay 07-6-2011" xfId="3963"/>
    <cellStyle name="T_Book1_danh muc chuan bi dau tu 2011 ngay 07-6-2011 2" xfId="3964"/>
    <cellStyle name="T_Book1_dieu chinh KH 2011 ngay 26-5-2011111" xfId="3965"/>
    <cellStyle name="T_Book1_dieu chinh KH 2011 ngay 26-5-2011111 2" xfId="3966"/>
    <cellStyle name="T_Book1_DK 2014-2015 final" xfId="3967"/>
    <cellStyle name="T_Book1_DK 2014-2015 final_05-12  KH trung han 2016-2020 - Liem Thinh edited" xfId="3968"/>
    <cellStyle name="T_Book1_DK 2014-2015 final_Copy of 05-12  KH trung han 2016-2020 - Liem Thinh edited (1)" xfId="3969"/>
    <cellStyle name="T_Book1_DK 2014-2015 new" xfId="3970"/>
    <cellStyle name="T_Book1_DK 2014-2015 new_05-12  KH trung han 2016-2020 - Liem Thinh edited" xfId="3971"/>
    <cellStyle name="T_Book1_DK 2014-2015 new_Copy of 05-12  KH trung han 2016-2020 - Liem Thinh edited (1)" xfId="3972"/>
    <cellStyle name="T_Book1_DK KH CBDT 2014 11-11-2013" xfId="3973"/>
    <cellStyle name="T_Book1_DK KH CBDT 2014 11-11-2013(1)" xfId="3974"/>
    <cellStyle name="T_Book1_DK KH CBDT 2014 11-11-2013(1)_05-12  KH trung han 2016-2020 - Liem Thinh edited" xfId="3975"/>
    <cellStyle name="T_Book1_DK KH CBDT 2014 11-11-2013(1)_Copy of 05-12  KH trung han 2016-2020 - Liem Thinh edited (1)" xfId="3976"/>
    <cellStyle name="T_Book1_DK KH CBDT 2014 11-11-2013_05-12  KH trung han 2016-2020 - Liem Thinh edited" xfId="3977"/>
    <cellStyle name="T_Book1_DK KH CBDT 2014 11-11-2013_Copy of 05-12  KH trung han 2016-2020 - Liem Thinh edited (1)" xfId="3978"/>
    <cellStyle name="T_Book1_Du an khoi cong moi nam 2010" xfId="3979"/>
    <cellStyle name="T_Book1_Du an khoi cong moi nam 2010 2" xfId="3980"/>
    <cellStyle name="T_Book1_Du an khoi cong moi nam 2010_!1 1 bao cao giao KH ve HTCMT vung TNB   12-12-2011" xfId="3981"/>
    <cellStyle name="T_Book1_Du an khoi cong moi nam 2010_!1 1 bao cao giao KH ve HTCMT vung TNB   12-12-2011 2" xfId="3982"/>
    <cellStyle name="T_Book1_Du an khoi cong moi nam 2010_KH TPCP vung TNB (03-1-2012)" xfId="3983"/>
    <cellStyle name="T_Book1_Du an khoi cong moi nam 2010_KH TPCP vung TNB (03-1-2012) 2" xfId="3984"/>
    <cellStyle name="T_Book1_giao KH 2011 ngay 10-12-2010" xfId="3985"/>
    <cellStyle name="T_Book1_giao KH 2011 ngay 10-12-2010 2" xfId="3986"/>
    <cellStyle name="T_Book1_Hang Tom goi9 9-07(Cau 12 sua)" xfId="3987"/>
    <cellStyle name="T_Book1_Hang Tom goi9 9-07(Cau 12 sua) 2" xfId="3988"/>
    <cellStyle name="T_Book1_Ket qua phan bo von nam 2008" xfId="3989"/>
    <cellStyle name="T_Book1_Ket qua phan bo von nam 2008 2" xfId="3990"/>
    <cellStyle name="T_Book1_Ket qua phan bo von nam 2008_!1 1 bao cao giao KH ve HTCMT vung TNB   12-12-2011" xfId="3991"/>
    <cellStyle name="T_Book1_Ket qua phan bo von nam 2008_!1 1 bao cao giao KH ve HTCMT vung TNB   12-12-2011 2" xfId="3992"/>
    <cellStyle name="T_Book1_Ket qua phan bo von nam 2008_KH TPCP vung TNB (03-1-2012)" xfId="3993"/>
    <cellStyle name="T_Book1_Ket qua phan bo von nam 2008_KH TPCP vung TNB (03-1-2012) 2" xfId="3994"/>
    <cellStyle name="T_Book1_kien giang 2" xfId="4005"/>
    <cellStyle name="T_Book1_kien giang 2 2" xfId="4006"/>
    <cellStyle name="T_Book1_KH TPCP vung TNB (03-1-2012)" xfId="3995"/>
    <cellStyle name="T_Book1_KH TPCP vung TNB (03-1-2012) 2" xfId="3996"/>
    <cellStyle name="T_Book1_KH XDCB_2008 lan 2 sua ngay 10-11" xfId="3997"/>
    <cellStyle name="T_Book1_KH XDCB_2008 lan 2 sua ngay 10-11 2" xfId="3998"/>
    <cellStyle name="T_Book1_KH XDCB_2008 lan 2 sua ngay 10-11_!1 1 bao cao giao KH ve HTCMT vung TNB   12-12-2011" xfId="3999"/>
    <cellStyle name="T_Book1_KH XDCB_2008 lan 2 sua ngay 10-11_!1 1 bao cao giao KH ve HTCMT vung TNB   12-12-2011 2" xfId="4000"/>
    <cellStyle name="T_Book1_KH XDCB_2008 lan 2 sua ngay 10-11_KH TPCP vung TNB (03-1-2012)" xfId="4001"/>
    <cellStyle name="T_Book1_KH XDCB_2008 lan 2 sua ngay 10-11_KH TPCP vung TNB (03-1-2012) 2" xfId="4002"/>
    <cellStyle name="T_Book1_Khoi luong chinh Hang Tom" xfId="4003"/>
    <cellStyle name="T_Book1_Khoi luong chinh Hang Tom 2" xfId="4004"/>
    <cellStyle name="T_Book1_Luy ke von ung nam 2011 -Thoa gui ngay 12-8-2012" xfId="4007"/>
    <cellStyle name="T_Book1_Luy ke von ung nam 2011 -Thoa gui ngay 12-8-2012 2" xfId="4008"/>
    <cellStyle name="T_Book1_Luy ke von ung nam 2011 -Thoa gui ngay 12-8-2012_!1 1 bao cao giao KH ve HTCMT vung TNB   12-12-2011" xfId="4009"/>
    <cellStyle name="T_Book1_Luy ke von ung nam 2011 -Thoa gui ngay 12-8-2012_!1 1 bao cao giao KH ve HTCMT vung TNB   12-12-2011 2" xfId="4010"/>
    <cellStyle name="T_Book1_Luy ke von ung nam 2011 -Thoa gui ngay 12-8-2012_KH TPCP vung TNB (03-1-2012)" xfId="4011"/>
    <cellStyle name="T_Book1_Luy ke von ung nam 2011 -Thoa gui ngay 12-8-2012_KH TPCP vung TNB (03-1-2012) 2" xfId="4012"/>
    <cellStyle name="T_Book1_Nhu cau von ung truoc 2011 Tha h Hoa + Nge An gui TW" xfId="4013"/>
    <cellStyle name="T_Book1_Nhu cau von ung truoc 2011 Tha h Hoa + Nge An gui TW 2" xfId="4014"/>
    <cellStyle name="T_Book1_Nhu cau von ung truoc 2011 Tha h Hoa + Nge An gui TW_!1 1 bao cao giao KH ve HTCMT vung TNB   12-12-2011" xfId="4015"/>
    <cellStyle name="T_Book1_Nhu cau von ung truoc 2011 Tha h Hoa + Nge An gui TW_!1 1 bao cao giao KH ve HTCMT vung TNB   12-12-2011 2" xfId="4016"/>
    <cellStyle name="T_Book1_Nhu cau von ung truoc 2011 Tha h Hoa + Nge An gui TW_Bieu4HTMT" xfId="4017"/>
    <cellStyle name="T_Book1_Nhu cau von ung truoc 2011 Tha h Hoa + Nge An gui TW_Bieu4HTMT 2" xfId="4018"/>
    <cellStyle name="T_Book1_Nhu cau von ung truoc 2011 Tha h Hoa + Nge An gui TW_Bieu4HTMT_!1 1 bao cao giao KH ve HTCMT vung TNB   12-12-2011" xfId="4019"/>
    <cellStyle name="T_Book1_Nhu cau von ung truoc 2011 Tha h Hoa + Nge An gui TW_Bieu4HTMT_!1 1 bao cao giao KH ve HTCMT vung TNB   12-12-2011 2" xfId="4020"/>
    <cellStyle name="T_Book1_Nhu cau von ung truoc 2011 Tha h Hoa + Nge An gui TW_Bieu4HTMT_KH TPCP vung TNB (03-1-2012)" xfId="4021"/>
    <cellStyle name="T_Book1_Nhu cau von ung truoc 2011 Tha h Hoa + Nge An gui TW_Bieu4HTMT_KH TPCP vung TNB (03-1-2012) 2" xfId="4022"/>
    <cellStyle name="T_Book1_Nhu cau von ung truoc 2011 Tha h Hoa + Nge An gui TW_KH TPCP vung TNB (03-1-2012)" xfId="4023"/>
    <cellStyle name="T_Book1_Nhu cau von ung truoc 2011 Tha h Hoa + Nge An gui TW_KH TPCP vung TNB (03-1-2012) 2" xfId="4024"/>
    <cellStyle name="T_Book1_phu luc tong ket tinh hinh TH giai doan 03-10 (ngay 30)" xfId="4025"/>
    <cellStyle name="T_Book1_phu luc tong ket tinh hinh TH giai doan 03-10 (ngay 30) 2" xfId="4026"/>
    <cellStyle name="T_Book1_phu luc tong ket tinh hinh TH giai doan 03-10 (ngay 30)_!1 1 bao cao giao KH ve HTCMT vung TNB   12-12-2011" xfId="4027"/>
    <cellStyle name="T_Book1_phu luc tong ket tinh hinh TH giai doan 03-10 (ngay 30)_!1 1 bao cao giao KH ve HTCMT vung TNB   12-12-2011 2" xfId="4028"/>
    <cellStyle name="T_Book1_phu luc tong ket tinh hinh TH giai doan 03-10 (ngay 30)_KH TPCP vung TNB (03-1-2012)" xfId="4029"/>
    <cellStyle name="T_Book1_phu luc tong ket tinh hinh TH giai doan 03-10 (ngay 30)_KH TPCP vung TNB (03-1-2012) 2" xfId="4030"/>
    <cellStyle name="T_Book1_TN - Ho tro khac 2011" xfId="4049"/>
    <cellStyle name="T_Book1_TN - Ho tro khac 2011 2" xfId="4050"/>
    <cellStyle name="T_Book1_TN - Ho tro khac 2011_!1 1 bao cao giao KH ve HTCMT vung TNB   12-12-2011" xfId="4051"/>
    <cellStyle name="T_Book1_TN - Ho tro khac 2011_!1 1 bao cao giao KH ve HTCMT vung TNB   12-12-2011 2" xfId="4052"/>
    <cellStyle name="T_Book1_TN - Ho tro khac 2011_Bieu4HTMT" xfId="4053"/>
    <cellStyle name="T_Book1_TN - Ho tro khac 2011_Bieu4HTMT 2" xfId="4054"/>
    <cellStyle name="T_Book1_TN - Ho tro khac 2011_KH TPCP vung TNB (03-1-2012)" xfId="4055"/>
    <cellStyle name="T_Book1_TN - Ho tro khac 2011_KH TPCP vung TNB (03-1-2012) 2" xfId="4056"/>
    <cellStyle name="T_Book1_TH ung tren 70%-Ra soat phap ly-8-6 (dung de chuyen vao vu TH)" xfId="4031"/>
    <cellStyle name="T_Book1_TH ung tren 70%-Ra soat phap ly-8-6 (dung de chuyen vao vu TH) 2" xfId="4032"/>
    <cellStyle name="T_Book1_TH ung tren 70%-Ra soat phap ly-8-6 (dung de chuyen vao vu TH)_!1 1 bao cao giao KH ve HTCMT vung TNB   12-12-2011" xfId="4033"/>
    <cellStyle name="T_Book1_TH ung tren 70%-Ra soat phap ly-8-6 (dung de chuyen vao vu TH)_!1 1 bao cao giao KH ve HTCMT vung TNB   12-12-2011 2" xfId="4034"/>
    <cellStyle name="T_Book1_TH ung tren 70%-Ra soat phap ly-8-6 (dung de chuyen vao vu TH)_Bieu4HTMT" xfId="4035"/>
    <cellStyle name="T_Book1_TH ung tren 70%-Ra soat phap ly-8-6 (dung de chuyen vao vu TH)_Bieu4HTMT 2" xfId="4036"/>
    <cellStyle name="T_Book1_TH ung tren 70%-Ra soat phap ly-8-6 (dung de chuyen vao vu TH)_KH TPCP vung TNB (03-1-2012)" xfId="4037"/>
    <cellStyle name="T_Book1_TH ung tren 70%-Ra soat phap ly-8-6 (dung de chuyen vao vu TH)_KH TPCP vung TNB (03-1-2012) 2" xfId="4038"/>
    <cellStyle name="T_Book1_TH y kien LD_KH 2010 Ca Nuoc 22-9-2011-Gui ca Vu" xfId="4039"/>
    <cellStyle name="T_Book1_TH y kien LD_KH 2010 Ca Nuoc 22-9-2011-Gui ca Vu 2" xfId="4040"/>
    <cellStyle name="T_Book1_TH y kien LD_KH 2010 Ca Nuoc 22-9-2011-Gui ca Vu_!1 1 bao cao giao KH ve HTCMT vung TNB   12-12-2011" xfId="4041"/>
    <cellStyle name="T_Book1_TH y kien LD_KH 2010 Ca Nuoc 22-9-2011-Gui ca Vu_!1 1 bao cao giao KH ve HTCMT vung TNB   12-12-2011 2" xfId="4042"/>
    <cellStyle name="T_Book1_TH y kien LD_KH 2010 Ca Nuoc 22-9-2011-Gui ca Vu_Bieu4HTMT" xfId="4043"/>
    <cellStyle name="T_Book1_TH y kien LD_KH 2010 Ca Nuoc 22-9-2011-Gui ca Vu_Bieu4HTMT 2" xfId="4044"/>
    <cellStyle name="T_Book1_TH y kien LD_KH 2010 Ca Nuoc 22-9-2011-Gui ca Vu_KH TPCP vung TNB (03-1-2012)" xfId="4045"/>
    <cellStyle name="T_Book1_TH y kien LD_KH 2010 Ca Nuoc 22-9-2011-Gui ca Vu_KH TPCP vung TNB (03-1-2012) 2" xfId="4046"/>
    <cellStyle name="T_Book1_Thiet bi" xfId="4047"/>
    <cellStyle name="T_Book1_Thiet bi 2" xfId="4048"/>
    <cellStyle name="T_Book1_ung truoc 2011 NSTW Thanh Hoa + Nge An gui Thu 12-5" xfId="4057"/>
    <cellStyle name="T_Book1_ung truoc 2011 NSTW Thanh Hoa + Nge An gui Thu 12-5 2" xfId="4058"/>
    <cellStyle name="T_Book1_ung truoc 2011 NSTW Thanh Hoa + Nge An gui Thu 12-5_!1 1 bao cao giao KH ve HTCMT vung TNB   12-12-2011" xfId="4059"/>
    <cellStyle name="T_Book1_ung truoc 2011 NSTW Thanh Hoa + Nge An gui Thu 12-5_!1 1 bao cao giao KH ve HTCMT vung TNB   12-12-2011 2" xfId="4060"/>
    <cellStyle name="T_Book1_ung truoc 2011 NSTW Thanh Hoa + Nge An gui Thu 12-5_Bieu4HTMT" xfId="4061"/>
    <cellStyle name="T_Book1_ung truoc 2011 NSTW Thanh Hoa + Nge An gui Thu 12-5_Bieu4HTMT 2" xfId="4062"/>
    <cellStyle name="T_Book1_ung truoc 2011 NSTW Thanh Hoa + Nge An gui Thu 12-5_Bieu4HTMT_!1 1 bao cao giao KH ve HTCMT vung TNB   12-12-2011" xfId="4063"/>
    <cellStyle name="T_Book1_ung truoc 2011 NSTW Thanh Hoa + Nge An gui Thu 12-5_Bieu4HTMT_!1 1 bao cao giao KH ve HTCMT vung TNB   12-12-2011 2" xfId="4064"/>
    <cellStyle name="T_Book1_ung truoc 2011 NSTW Thanh Hoa + Nge An gui Thu 12-5_Bieu4HTMT_KH TPCP vung TNB (03-1-2012)" xfId="4065"/>
    <cellStyle name="T_Book1_ung truoc 2011 NSTW Thanh Hoa + Nge An gui Thu 12-5_Bieu4HTMT_KH TPCP vung TNB (03-1-2012) 2" xfId="4066"/>
    <cellStyle name="T_Book1_ung truoc 2011 NSTW Thanh Hoa + Nge An gui Thu 12-5_KH TPCP vung TNB (03-1-2012)" xfId="4067"/>
    <cellStyle name="T_Book1_ung truoc 2011 NSTW Thanh Hoa + Nge An gui Thu 12-5_KH TPCP vung TNB (03-1-2012) 2" xfId="4068"/>
    <cellStyle name="T_Book1_ÿÿÿÿÿ" xfId="4069"/>
    <cellStyle name="T_Book1_ÿÿÿÿÿ 2" xfId="4070"/>
    <cellStyle name="T_Copy of Bao cao  XDCB 7 thang nam 2008_So KH&amp;DT SUA" xfId="4077"/>
    <cellStyle name="T_Copy of Bao cao  XDCB 7 thang nam 2008_So KH&amp;DT SUA 2" xfId="4078"/>
    <cellStyle name="T_Copy of Bao cao  XDCB 7 thang nam 2008_So KH&amp;DT SUA_!1 1 bao cao giao KH ve HTCMT vung TNB   12-12-2011" xfId="4079"/>
    <cellStyle name="T_Copy of Bao cao  XDCB 7 thang nam 2008_So KH&amp;DT SUA_!1 1 bao cao giao KH ve HTCMT vung TNB   12-12-2011 2" xfId="4080"/>
    <cellStyle name="T_Copy of Bao cao  XDCB 7 thang nam 2008_So KH&amp;DT SUA_KH TPCP vung TNB (03-1-2012)" xfId="4081"/>
    <cellStyle name="T_Copy of Bao cao  XDCB 7 thang nam 2008_So KH&amp;DT SUA_KH TPCP vung TNB (03-1-2012) 2" xfId="4082"/>
    <cellStyle name="T_CPK" xfId="4083"/>
    <cellStyle name="T_CPK 2" xfId="4084"/>
    <cellStyle name="T_CPK_!1 1 bao cao giao KH ve HTCMT vung TNB   12-12-2011" xfId="4085"/>
    <cellStyle name="T_CPK_!1 1 bao cao giao KH ve HTCMT vung TNB   12-12-2011 2" xfId="4086"/>
    <cellStyle name="T_CPK_Bieu4HTMT" xfId="4087"/>
    <cellStyle name="T_CPK_Bieu4HTMT 2" xfId="4088"/>
    <cellStyle name="T_CPK_Bieu4HTMT_!1 1 bao cao giao KH ve HTCMT vung TNB   12-12-2011" xfId="4089"/>
    <cellStyle name="T_CPK_Bieu4HTMT_!1 1 bao cao giao KH ve HTCMT vung TNB   12-12-2011 2" xfId="4090"/>
    <cellStyle name="T_CPK_Bieu4HTMT_KH TPCP vung TNB (03-1-2012)" xfId="4091"/>
    <cellStyle name="T_CPK_Bieu4HTMT_KH TPCP vung TNB (03-1-2012) 2" xfId="4092"/>
    <cellStyle name="T_CPK_KH TPCP vung TNB (03-1-2012)" xfId="4093"/>
    <cellStyle name="T_CPK_KH TPCP vung TNB (03-1-2012) 2" xfId="4094"/>
    <cellStyle name="T_CTMTQG 2008" xfId="4095"/>
    <cellStyle name="T_CTMTQG 2008 2" xfId="4096"/>
    <cellStyle name="T_CTMTQG 2008_!1 1 bao cao giao KH ve HTCMT vung TNB   12-12-2011" xfId="4097"/>
    <cellStyle name="T_CTMTQG 2008_!1 1 bao cao giao KH ve HTCMT vung TNB   12-12-2011 2" xfId="4098"/>
    <cellStyle name="T_CTMTQG 2008_Bieu mau danh muc du an thuoc CTMTQG nam 2008" xfId="4099"/>
    <cellStyle name="T_CTMTQG 2008_Bieu mau danh muc du an thuoc CTMTQG nam 2008 2" xfId="4100"/>
    <cellStyle name="T_CTMTQG 2008_Bieu mau danh muc du an thuoc CTMTQG nam 2008_!1 1 bao cao giao KH ve HTCMT vung TNB   12-12-2011" xfId="4101"/>
    <cellStyle name="T_CTMTQG 2008_Bieu mau danh muc du an thuoc CTMTQG nam 2008_!1 1 bao cao giao KH ve HTCMT vung TNB   12-12-2011 2" xfId="4102"/>
    <cellStyle name="T_CTMTQG 2008_Bieu mau danh muc du an thuoc CTMTQG nam 2008_KH TPCP vung TNB (03-1-2012)" xfId="4103"/>
    <cellStyle name="T_CTMTQG 2008_Bieu mau danh muc du an thuoc CTMTQG nam 2008_KH TPCP vung TNB (03-1-2012) 2" xfId="4104"/>
    <cellStyle name="T_CTMTQG 2008_Hi-Tong hop KQ phan bo KH nam 08- LD fong giao 15-11-08" xfId="4105"/>
    <cellStyle name="T_CTMTQG 2008_Hi-Tong hop KQ phan bo KH nam 08- LD fong giao 15-11-08 2" xfId="4106"/>
    <cellStyle name="T_CTMTQG 2008_Hi-Tong hop KQ phan bo KH nam 08- LD fong giao 15-11-08_!1 1 bao cao giao KH ve HTCMT vung TNB   12-12-2011" xfId="4107"/>
    <cellStyle name="T_CTMTQG 2008_Hi-Tong hop KQ phan bo KH nam 08- LD fong giao 15-11-08_!1 1 bao cao giao KH ve HTCMT vung TNB   12-12-2011 2" xfId="4108"/>
    <cellStyle name="T_CTMTQG 2008_Hi-Tong hop KQ phan bo KH nam 08- LD fong giao 15-11-08_KH TPCP vung TNB (03-1-2012)" xfId="4109"/>
    <cellStyle name="T_CTMTQG 2008_Hi-Tong hop KQ phan bo KH nam 08- LD fong giao 15-11-08_KH TPCP vung TNB (03-1-2012) 2" xfId="4110"/>
    <cellStyle name="T_CTMTQG 2008_Ket qua thuc hien nam 2008" xfId="4111"/>
    <cellStyle name="T_CTMTQG 2008_Ket qua thuc hien nam 2008 2" xfId="4112"/>
    <cellStyle name="T_CTMTQG 2008_Ket qua thuc hien nam 2008_!1 1 bao cao giao KH ve HTCMT vung TNB   12-12-2011" xfId="4113"/>
    <cellStyle name="T_CTMTQG 2008_Ket qua thuc hien nam 2008_!1 1 bao cao giao KH ve HTCMT vung TNB   12-12-2011 2" xfId="4114"/>
    <cellStyle name="T_CTMTQG 2008_Ket qua thuc hien nam 2008_KH TPCP vung TNB (03-1-2012)" xfId="4115"/>
    <cellStyle name="T_CTMTQG 2008_Ket qua thuc hien nam 2008_KH TPCP vung TNB (03-1-2012) 2" xfId="4116"/>
    <cellStyle name="T_CTMTQG 2008_KH TPCP vung TNB (03-1-2012)" xfId="4117"/>
    <cellStyle name="T_CTMTQG 2008_KH TPCP vung TNB (03-1-2012) 2" xfId="4118"/>
    <cellStyle name="T_CTMTQG 2008_KH XDCB_2008 lan 1" xfId="4119"/>
    <cellStyle name="T_CTMTQG 2008_KH XDCB_2008 lan 1 2" xfId="4120"/>
    <cellStyle name="T_CTMTQG 2008_KH XDCB_2008 lan 1 sua ngay 27-10" xfId="4121"/>
    <cellStyle name="T_CTMTQG 2008_KH XDCB_2008 lan 1 sua ngay 27-10 2" xfId="4122"/>
    <cellStyle name="T_CTMTQG 2008_KH XDCB_2008 lan 1 sua ngay 27-10_!1 1 bao cao giao KH ve HTCMT vung TNB   12-12-2011" xfId="4123"/>
    <cellStyle name="T_CTMTQG 2008_KH XDCB_2008 lan 1 sua ngay 27-10_!1 1 bao cao giao KH ve HTCMT vung TNB   12-12-2011 2" xfId="4124"/>
    <cellStyle name="T_CTMTQG 2008_KH XDCB_2008 lan 1 sua ngay 27-10_KH TPCP vung TNB (03-1-2012)" xfId="4125"/>
    <cellStyle name="T_CTMTQG 2008_KH XDCB_2008 lan 1 sua ngay 27-10_KH TPCP vung TNB (03-1-2012) 2" xfId="4126"/>
    <cellStyle name="T_CTMTQG 2008_KH XDCB_2008 lan 1_!1 1 bao cao giao KH ve HTCMT vung TNB   12-12-2011" xfId="4127"/>
    <cellStyle name="T_CTMTQG 2008_KH XDCB_2008 lan 1_!1 1 bao cao giao KH ve HTCMT vung TNB   12-12-2011 2" xfId="4128"/>
    <cellStyle name="T_CTMTQG 2008_KH XDCB_2008 lan 1_KH TPCP vung TNB (03-1-2012)" xfId="4129"/>
    <cellStyle name="T_CTMTQG 2008_KH XDCB_2008 lan 1_KH TPCP vung TNB (03-1-2012) 2" xfId="4130"/>
    <cellStyle name="T_CTMTQG 2008_KH XDCB_2008 lan 2 sua ngay 10-11" xfId="4131"/>
    <cellStyle name="T_CTMTQG 2008_KH XDCB_2008 lan 2 sua ngay 10-11 2" xfId="4132"/>
    <cellStyle name="T_CTMTQG 2008_KH XDCB_2008 lan 2 sua ngay 10-11_!1 1 bao cao giao KH ve HTCMT vung TNB   12-12-2011" xfId="4133"/>
    <cellStyle name="T_CTMTQG 2008_KH XDCB_2008 lan 2 sua ngay 10-11_!1 1 bao cao giao KH ve HTCMT vung TNB   12-12-2011 2" xfId="4134"/>
    <cellStyle name="T_CTMTQG 2008_KH XDCB_2008 lan 2 sua ngay 10-11_KH TPCP vung TNB (03-1-2012)" xfId="4135"/>
    <cellStyle name="T_CTMTQG 2008_KH XDCB_2008 lan 2 sua ngay 10-11_KH TPCP vung TNB (03-1-2012) 2" xfId="4136"/>
    <cellStyle name="T_Chuan bi dau tu nam 2008" xfId="4071"/>
    <cellStyle name="T_Chuan bi dau tu nam 2008 2" xfId="4072"/>
    <cellStyle name="T_Chuan bi dau tu nam 2008_!1 1 bao cao giao KH ve HTCMT vung TNB   12-12-2011" xfId="4073"/>
    <cellStyle name="T_Chuan bi dau tu nam 2008_!1 1 bao cao giao KH ve HTCMT vung TNB   12-12-2011 2" xfId="4074"/>
    <cellStyle name="T_Chuan bi dau tu nam 2008_KH TPCP vung TNB (03-1-2012)" xfId="4075"/>
    <cellStyle name="T_Chuan bi dau tu nam 2008_KH TPCP vung TNB (03-1-2012) 2" xfId="4076"/>
    <cellStyle name="T_danh muc chuan bi dau tu 2011 ngay 07-6-2011" xfId="4137"/>
    <cellStyle name="T_danh muc chuan bi dau tu 2011 ngay 07-6-2011 2" xfId="4138"/>
    <cellStyle name="T_danh muc chuan bi dau tu 2011 ngay 07-6-2011_!1 1 bao cao giao KH ve HTCMT vung TNB   12-12-2011" xfId="4139"/>
    <cellStyle name="T_danh muc chuan bi dau tu 2011 ngay 07-6-2011_!1 1 bao cao giao KH ve HTCMT vung TNB   12-12-2011 2" xfId="4140"/>
    <cellStyle name="T_danh muc chuan bi dau tu 2011 ngay 07-6-2011_KH TPCP vung TNB (03-1-2012)" xfId="4141"/>
    <cellStyle name="T_danh muc chuan bi dau tu 2011 ngay 07-6-2011_KH TPCP vung TNB (03-1-2012) 2" xfId="4142"/>
    <cellStyle name="T_Danh muc pbo nguon von XSKT, XDCB nam 2009 chuyen qua nam 2010" xfId="4143"/>
    <cellStyle name="T_Danh muc pbo nguon von XSKT, XDCB nam 2009 chuyen qua nam 2010 2" xfId="4144"/>
    <cellStyle name="T_Danh muc pbo nguon von XSKT, XDCB nam 2009 chuyen qua nam 2010_!1 1 bao cao giao KH ve HTCMT vung TNB   12-12-2011" xfId="4145"/>
    <cellStyle name="T_Danh muc pbo nguon von XSKT, XDCB nam 2009 chuyen qua nam 2010_!1 1 bao cao giao KH ve HTCMT vung TNB   12-12-2011 2" xfId="4146"/>
    <cellStyle name="T_Danh muc pbo nguon von XSKT, XDCB nam 2009 chuyen qua nam 2010_KH TPCP vung TNB (03-1-2012)" xfId="4147"/>
    <cellStyle name="T_Danh muc pbo nguon von XSKT, XDCB nam 2009 chuyen qua nam 2010_KH TPCP vung TNB (03-1-2012) 2" xfId="4148"/>
    <cellStyle name="T_dieu chinh KH 2011 ngay 26-5-2011111" xfId="4149"/>
    <cellStyle name="T_dieu chinh KH 2011 ngay 26-5-2011111 2" xfId="4150"/>
    <cellStyle name="T_dieu chinh KH 2011 ngay 26-5-2011111_!1 1 bao cao giao KH ve HTCMT vung TNB   12-12-2011" xfId="4151"/>
    <cellStyle name="T_dieu chinh KH 2011 ngay 26-5-2011111_!1 1 bao cao giao KH ve HTCMT vung TNB   12-12-2011 2" xfId="4152"/>
    <cellStyle name="T_dieu chinh KH 2011 ngay 26-5-2011111_KH TPCP vung TNB (03-1-2012)" xfId="4153"/>
    <cellStyle name="T_dieu chinh KH 2011 ngay 26-5-2011111_KH TPCP vung TNB (03-1-2012) 2" xfId="4154"/>
    <cellStyle name="T_DK 2014-2015 final" xfId="4155"/>
    <cellStyle name="T_DK 2014-2015 final_05-12  KH trung han 2016-2020 - Liem Thinh edited" xfId="4156"/>
    <cellStyle name="T_DK 2014-2015 final_Copy of 05-12  KH trung han 2016-2020 - Liem Thinh edited (1)" xfId="4157"/>
    <cellStyle name="T_DK 2014-2015 new" xfId="4158"/>
    <cellStyle name="T_DK 2014-2015 new_05-12  KH trung han 2016-2020 - Liem Thinh edited" xfId="4159"/>
    <cellStyle name="T_DK 2014-2015 new_Copy of 05-12  KH trung han 2016-2020 - Liem Thinh edited (1)" xfId="4160"/>
    <cellStyle name="T_DK KH CBDT 2014 11-11-2013" xfId="4161"/>
    <cellStyle name="T_DK KH CBDT 2014 11-11-2013(1)" xfId="4162"/>
    <cellStyle name="T_DK KH CBDT 2014 11-11-2013(1)_05-12  KH trung han 2016-2020 - Liem Thinh edited" xfId="4163"/>
    <cellStyle name="T_DK KH CBDT 2014 11-11-2013(1)_Copy of 05-12  KH trung han 2016-2020 - Liem Thinh edited (1)" xfId="4164"/>
    <cellStyle name="T_DK KH CBDT 2014 11-11-2013_05-12  KH trung han 2016-2020 - Liem Thinh edited" xfId="4165"/>
    <cellStyle name="T_DK KH CBDT 2014 11-11-2013_Copy of 05-12  KH trung han 2016-2020 - Liem Thinh edited (1)" xfId="4166"/>
    <cellStyle name="T_DS KCH PHAN BO VON NSDP NAM 2010" xfId="4167"/>
    <cellStyle name="T_DS KCH PHAN BO VON NSDP NAM 2010 2" xfId="4168"/>
    <cellStyle name="T_DS KCH PHAN BO VON NSDP NAM 2010_!1 1 bao cao giao KH ve HTCMT vung TNB   12-12-2011" xfId="4169"/>
    <cellStyle name="T_DS KCH PHAN BO VON NSDP NAM 2010_!1 1 bao cao giao KH ve HTCMT vung TNB   12-12-2011 2" xfId="4170"/>
    <cellStyle name="T_DS KCH PHAN BO VON NSDP NAM 2010_KH TPCP vung TNB (03-1-2012)" xfId="4171"/>
    <cellStyle name="T_DS KCH PHAN BO VON NSDP NAM 2010_KH TPCP vung TNB (03-1-2012) 2" xfId="4172"/>
    <cellStyle name="T_DT 2012" xfId="4173"/>
    <cellStyle name="T_DT NAM 2015_(Cac bieu ky hieu DT)" xfId="4174"/>
    <cellStyle name="T_DT12" xfId="4175"/>
    <cellStyle name="T_DT14           Du Toan  Thu no" xfId="4176"/>
    <cellStyle name="T_DT2         Tong Hop Du toan thu  2014" xfId="4177"/>
    <cellStyle name="T_DT4              .So thu 6 thang dau nam cua 6 nam" xfId="4178"/>
    <cellStyle name="T_DT5            Thong ke Bieu nop NSNN 5nam" xfId="4179"/>
    <cellStyle name="T_Du an khoi cong moi nam 2010" xfId="4180"/>
    <cellStyle name="T_Du an khoi cong moi nam 2010 2" xfId="4181"/>
    <cellStyle name="T_Du an khoi cong moi nam 2010_!1 1 bao cao giao KH ve HTCMT vung TNB   12-12-2011" xfId="4182"/>
    <cellStyle name="T_Du an khoi cong moi nam 2010_!1 1 bao cao giao KH ve HTCMT vung TNB   12-12-2011 2" xfId="4183"/>
    <cellStyle name="T_Du an khoi cong moi nam 2010_KH TPCP vung TNB (03-1-2012)" xfId="4184"/>
    <cellStyle name="T_Du an khoi cong moi nam 2010_KH TPCP vung TNB (03-1-2012) 2" xfId="4185"/>
    <cellStyle name="T_DU AN TKQH VA CHUAN BI DAU TU NAM 2007 sua ngay 9-11" xfId="4186"/>
    <cellStyle name="T_DU AN TKQH VA CHUAN BI DAU TU NAM 2007 sua ngay 9-11 2" xfId="4187"/>
    <cellStyle name="T_DU AN TKQH VA CHUAN BI DAU TU NAM 2007 sua ngay 9-11_!1 1 bao cao giao KH ve HTCMT vung TNB   12-12-2011" xfId="4188"/>
    <cellStyle name="T_DU AN TKQH VA CHUAN BI DAU TU NAM 2007 sua ngay 9-11_!1 1 bao cao giao KH ve HTCMT vung TNB   12-12-2011 2" xfId="4189"/>
    <cellStyle name="T_DU AN TKQH VA CHUAN BI DAU TU NAM 2007 sua ngay 9-11_Bieu mau danh muc du an thuoc CTMTQG nam 2008" xfId="4190"/>
    <cellStyle name="T_DU AN TKQH VA CHUAN BI DAU TU NAM 2007 sua ngay 9-11_Bieu mau danh muc du an thuoc CTMTQG nam 2008 2" xfId="4191"/>
    <cellStyle name="T_DU AN TKQH VA CHUAN BI DAU TU NAM 2007 sua ngay 9-11_Bieu mau danh muc du an thuoc CTMTQG nam 2008_!1 1 bao cao giao KH ve HTCMT vung TNB   12-12-2011" xfId="4192"/>
    <cellStyle name="T_DU AN TKQH VA CHUAN BI DAU TU NAM 2007 sua ngay 9-11_Bieu mau danh muc du an thuoc CTMTQG nam 2008_!1 1 bao cao giao KH ve HTCMT vung TNB   12-12-2011 2" xfId="4193"/>
    <cellStyle name="T_DU AN TKQH VA CHUAN BI DAU TU NAM 2007 sua ngay 9-11_Bieu mau danh muc du an thuoc CTMTQG nam 2008_KH TPCP vung TNB (03-1-2012)" xfId="4194"/>
    <cellStyle name="T_DU AN TKQH VA CHUAN BI DAU TU NAM 2007 sua ngay 9-11_Bieu mau danh muc du an thuoc CTMTQG nam 2008_KH TPCP vung TNB (03-1-2012) 2" xfId="4195"/>
    <cellStyle name="T_DU AN TKQH VA CHUAN BI DAU TU NAM 2007 sua ngay 9-11_Du an khoi cong moi nam 2010" xfId="4196"/>
    <cellStyle name="T_DU AN TKQH VA CHUAN BI DAU TU NAM 2007 sua ngay 9-11_Du an khoi cong moi nam 2010 2" xfId="4197"/>
    <cellStyle name="T_DU AN TKQH VA CHUAN BI DAU TU NAM 2007 sua ngay 9-11_Du an khoi cong moi nam 2010_!1 1 bao cao giao KH ve HTCMT vung TNB   12-12-2011" xfId="4198"/>
    <cellStyle name="T_DU AN TKQH VA CHUAN BI DAU TU NAM 2007 sua ngay 9-11_Du an khoi cong moi nam 2010_!1 1 bao cao giao KH ve HTCMT vung TNB   12-12-2011 2" xfId="4199"/>
    <cellStyle name="T_DU AN TKQH VA CHUAN BI DAU TU NAM 2007 sua ngay 9-11_Du an khoi cong moi nam 2010_KH TPCP vung TNB (03-1-2012)" xfId="4200"/>
    <cellStyle name="T_DU AN TKQH VA CHUAN BI DAU TU NAM 2007 sua ngay 9-11_Du an khoi cong moi nam 2010_KH TPCP vung TNB (03-1-2012) 2" xfId="4201"/>
    <cellStyle name="T_DU AN TKQH VA CHUAN BI DAU TU NAM 2007 sua ngay 9-11_Ket qua phan bo von nam 2008" xfId="4202"/>
    <cellStyle name="T_DU AN TKQH VA CHUAN BI DAU TU NAM 2007 sua ngay 9-11_Ket qua phan bo von nam 2008 2" xfId="4203"/>
    <cellStyle name="T_DU AN TKQH VA CHUAN BI DAU TU NAM 2007 sua ngay 9-11_Ket qua phan bo von nam 2008_!1 1 bao cao giao KH ve HTCMT vung TNB   12-12-2011" xfId="4204"/>
    <cellStyle name="T_DU AN TKQH VA CHUAN BI DAU TU NAM 2007 sua ngay 9-11_Ket qua phan bo von nam 2008_!1 1 bao cao giao KH ve HTCMT vung TNB   12-12-2011 2" xfId="4205"/>
    <cellStyle name="T_DU AN TKQH VA CHUAN BI DAU TU NAM 2007 sua ngay 9-11_Ket qua phan bo von nam 2008_KH TPCP vung TNB (03-1-2012)" xfId="4206"/>
    <cellStyle name="T_DU AN TKQH VA CHUAN BI DAU TU NAM 2007 sua ngay 9-11_Ket qua phan bo von nam 2008_KH TPCP vung TNB (03-1-2012) 2" xfId="4207"/>
    <cellStyle name="T_DU AN TKQH VA CHUAN BI DAU TU NAM 2007 sua ngay 9-11_KH TPCP vung TNB (03-1-2012)" xfId="4208"/>
    <cellStyle name="T_DU AN TKQH VA CHUAN BI DAU TU NAM 2007 sua ngay 9-11_KH TPCP vung TNB (03-1-2012) 2" xfId="4209"/>
    <cellStyle name="T_DU AN TKQH VA CHUAN BI DAU TU NAM 2007 sua ngay 9-11_KH XDCB_2008 lan 2 sua ngay 10-11" xfId="4210"/>
    <cellStyle name="T_DU AN TKQH VA CHUAN BI DAU TU NAM 2007 sua ngay 9-11_KH XDCB_2008 lan 2 sua ngay 10-11 2" xfId="4211"/>
    <cellStyle name="T_DU AN TKQH VA CHUAN BI DAU TU NAM 2007 sua ngay 9-11_KH XDCB_2008 lan 2 sua ngay 10-11_!1 1 bao cao giao KH ve HTCMT vung TNB   12-12-2011" xfId="4212"/>
    <cellStyle name="T_DU AN TKQH VA CHUAN BI DAU TU NAM 2007 sua ngay 9-11_KH XDCB_2008 lan 2 sua ngay 10-11_!1 1 bao cao giao KH ve HTCMT vung TNB   12-12-2011 2" xfId="4213"/>
    <cellStyle name="T_DU AN TKQH VA CHUAN BI DAU TU NAM 2007 sua ngay 9-11_KH XDCB_2008 lan 2 sua ngay 10-11_KH TPCP vung TNB (03-1-2012)" xfId="4214"/>
    <cellStyle name="T_DU AN TKQH VA CHUAN BI DAU TU NAM 2007 sua ngay 9-11_KH XDCB_2008 lan 2 sua ngay 10-11_KH TPCP vung TNB (03-1-2012) 2" xfId="4215"/>
    <cellStyle name="T_du toan dieu chinh  20-8-2006" xfId="4216"/>
    <cellStyle name="T_du toan dieu chinh  20-8-2006 2" xfId="4217"/>
    <cellStyle name="T_du toan dieu chinh  20-8-2006_!1 1 bao cao giao KH ve HTCMT vung TNB   12-12-2011" xfId="4218"/>
    <cellStyle name="T_du toan dieu chinh  20-8-2006_!1 1 bao cao giao KH ve HTCMT vung TNB   12-12-2011 2" xfId="4219"/>
    <cellStyle name="T_du toan dieu chinh  20-8-2006_Bieu4HTMT" xfId="4220"/>
    <cellStyle name="T_du toan dieu chinh  20-8-2006_Bieu4HTMT 2" xfId="4221"/>
    <cellStyle name="T_du toan dieu chinh  20-8-2006_Bieu4HTMT_!1 1 bao cao giao KH ve HTCMT vung TNB   12-12-2011" xfId="4222"/>
    <cellStyle name="T_du toan dieu chinh  20-8-2006_Bieu4HTMT_!1 1 bao cao giao KH ve HTCMT vung TNB   12-12-2011 2" xfId="4223"/>
    <cellStyle name="T_du toan dieu chinh  20-8-2006_Bieu4HTMT_KH TPCP vung TNB (03-1-2012)" xfId="4224"/>
    <cellStyle name="T_du toan dieu chinh  20-8-2006_Bieu4HTMT_KH TPCP vung TNB (03-1-2012) 2" xfId="4225"/>
    <cellStyle name="T_du toan dieu chinh  20-8-2006_KH TPCP vung TNB (03-1-2012)" xfId="4226"/>
    <cellStyle name="T_du toan dieu chinh  20-8-2006_KH TPCP vung TNB (03-1-2012) 2" xfId="4227"/>
    <cellStyle name="T_giao KH 2011 ngay 10-12-2010" xfId="4228"/>
    <cellStyle name="T_giao KH 2011 ngay 10-12-2010 2" xfId="4229"/>
    <cellStyle name="T_giao KH 2011 ngay 10-12-2010_!1 1 bao cao giao KH ve HTCMT vung TNB   12-12-2011" xfId="4230"/>
    <cellStyle name="T_giao KH 2011 ngay 10-12-2010_!1 1 bao cao giao KH ve HTCMT vung TNB   12-12-2011 2" xfId="4231"/>
    <cellStyle name="T_giao KH 2011 ngay 10-12-2010_KH TPCP vung TNB (03-1-2012)" xfId="4232"/>
    <cellStyle name="T_giao KH 2011 ngay 10-12-2010_KH TPCP vung TNB (03-1-2012) 2" xfId="4233"/>
    <cellStyle name="T_Ho so DT thu NSNN nam 2014 (V1)" xfId="4234"/>
    <cellStyle name="T_Ht-PTq1-03" xfId="4235"/>
    <cellStyle name="T_Ht-PTq1-03 2" xfId="4236"/>
    <cellStyle name="T_Ht-PTq1-03_!1 1 bao cao giao KH ve HTCMT vung TNB   12-12-2011" xfId="4237"/>
    <cellStyle name="T_Ht-PTq1-03_!1 1 bao cao giao KH ve HTCMT vung TNB   12-12-2011 2" xfId="4238"/>
    <cellStyle name="T_Ht-PTq1-03_kien giang 2" xfId="4239"/>
    <cellStyle name="T_Ht-PTq1-03_kien giang 2 2" xfId="4240"/>
    <cellStyle name="T_Ke hoach KTXH  nam 2009_PKT thang 11 nam 2008" xfId="4241"/>
    <cellStyle name="T_Ke hoach KTXH  nam 2009_PKT thang 11 nam 2008 2" xfId="4242"/>
    <cellStyle name="T_Ke hoach KTXH  nam 2009_PKT thang 11 nam 2008_!1 1 bao cao giao KH ve HTCMT vung TNB   12-12-2011" xfId="4243"/>
    <cellStyle name="T_Ke hoach KTXH  nam 2009_PKT thang 11 nam 2008_!1 1 bao cao giao KH ve HTCMT vung TNB   12-12-2011 2" xfId="4244"/>
    <cellStyle name="T_Ke hoach KTXH  nam 2009_PKT thang 11 nam 2008_KH TPCP vung TNB (03-1-2012)" xfId="4245"/>
    <cellStyle name="T_Ke hoach KTXH  nam 2009_PKT thang 11 nam 2008_KH TPCP vung TNB (03-1-2012) 2" xfId="4246"/>
    <cellStyle name="T_Ket qua dau thau" xfId="4247"/>
    <cellStyle name="T_Ket qua dau thau 2" xfId="4248"/>
    <cellStyle name="T_Ket qua dau thau_!1 1 bao cao giao KH ve HTCMT vung TNB   12-12-2011" xfId="4249"/>
    <cellStyle name="T_Ket qua dau thau_!1 1 bao cao giao KH ve HTCMT vung TNB   12-12-2011 2" xfId="4250"/>
    <cellStyle name="T_Ket qua dau thau_KH TPCP vung TNB (03-1-2012)" xfId="4251"/>
    <cellStyle name="T_Ket qua dau thau_KH TPCP vung TNB (03-1-2012) 2" xfId="4252"/>
    <cellStyle name="T_Ket qua phan bo von nam 2008" xfId="4253"/>
    <cellStyle name="T_Ket qua phan bo von nam 2008 2" xfId="4254"/>
    <cellStyle name="T_Ket qua phan bo von nam 2008_!1 1 bao cao giao KH ve HTCMT vung TNB   12-12-2011" xfId="4255"/>
    <cellStyle name="T_Ket qua phan bo von nam 2008_!1 1 bao cao giao KH ve HTCMT vung TNB   12-12-2011 2" xfId="4256"/>
    <cellStyle name="T_Ket qua phan bo von nam 2008_KH TPCP vung TNB (03-1-2012)" xfId="4257"/>
    <cellStyle name="T_Ket qua phan bo von nam 2008_KH TPCP vung TNB (03-1-2012) 2" xfId="4258"/>
    <cellStyle name="T_kien giang 2" xfId="4268"/>
    <cellStyle name="T_kien giang 2 2" xfId="4269"/>
    <cellStyle name="T_KH 2011-2015" xfId="4259"/>
    <cellStyle name="T_KH TPCP vung TNB (03-1-2012)" xfId="4260"/>
    <cellStyle name="T_KH TPCP vung TNB (03-1-2012) 2" xfId="4261"/>
    <cellStyle name="T_KH XDCB_2008 lan 2 sua ngay 10-11" xfId="4262"/>
    <cellStyle name="T_KH XDCB_2008 lan 2 sua ngay 10-11 2" xfId="4263"/>
    <cellStyle name="T_KH XDCB_2008 lan 2 sua ngay 10-11_!1 1 bao cao giao KH ve HTCMT vung TNB   12-12-2011" xfId="4264"/>
    <cellStyle name="T_KH XDCB_2008 lan 2 sua ngay 10-11_!1 1 bao cao giao KH ve HTCMT vung TNB   12-12-2011 2" xfId="4265"/>
    <cellStyle name="T_KH XDCB_2008 lan 2 sua ngay 10-11_KH TPCP vung TNB (03-1-2012)" xfId="4266"/>
    <cellStyle name="T_KH XDCB_2008 lan 2 sua ngay 10-11_KH TPCP vung TNB (03-1-2012) 2" xfId="4267"/>
    <cellStyle name="T_Me_Tri_6_07" xfId="4270"/>
    <cellStyle name="T_Me_Tri_6_07 2" xfId="4271"/>
    <cellStyle name="T_Me_Tri_6_07_!1 1 bao cao giao KH ve HTCMT vung TNB   12-12-2011" xfId="4272"/>
    <cellStyle name="T_Me_Tri_6_07_!1 1 bao cao giao KH ve HTCMT vung TNB   12-12-2011 2" xfId="4273"/>
    <cellStyle name="T_Me_Tri_6_07_Bieu4HTMT" xfId="4274"/>
    <cellStyle name="T_Me_Tri_6_07_Bieu4HTMT 2" xfId="4275"/>
    <cellStyle name="T_Me_Tri_6_07_Bieu4HTMT_!1 1 bao cao giao KH ve HTCMT vung TNB   12-12-2011" xfId="4276"/>
    <cellStyle name="T_Me_Tri_6_07_Bieu4HTMT_!1 1 bao cao giao KH ve HTCMT vung TNB   12-12-2011 2" xfId="4277"/>
    <cellStyle name="T_Me_Tri_6_07_Bieu4HTMT_KH TPCP vung TNB (03-1-2012)" xfId="4278"/>
    <cellStyle name="T_Me_Tri_6_07_Bieu4HTMT_KH TPCP vung TNB (03-1-2012) 2" xfId="4279"/>
    <cellStyle name="T_Me_Tri_6_07_KH TPCP vung TNB (03-1-2012)" xfId="4280"/>
    <cellStyle name="T_Me_Tri_6_07_KH TPCP vung TNB (03-1-2012) 2" xfId="4281"/>
    <cellStyle name="T_N2 thay dat (N1-1)" xfId="4282"/>
    <cellStyle name="T_N2 thay dat (N1-1) 2" xfId="4283"/>
    <cellStyle name="T_N2 thay dat (N1-1)_!1 1 bao cao giao KH ve HTCMT vung TNB   12-12-2011" xfId="4284"/>
    <cellStyle name="T_N2 thay dat (N1-1)_!1 1 bao cao giao KH ve HTCMT vung TNB   12-12-2011 2" xfId="4285"/>
    <cellStyle name="T_N2 thay dat (N1-1)_Bieu4HTMT" xfId="4286"/>
    <cellStyle name="T_N2 thay dat (N1-1)_Bieu4HTMT 2" xfId="4287"/>
    <cellStyle name="T_N2 thay dat (N1-1)_Bieu4HTMT_!1 1 bao cao giao KH ve HTCMT vung TNB   12-12-2011" xfId="4288"/>
    <cellStyle name="T_N2 thay dat (N1-1)_Bieu4HTMT_!1 1 bao cao giao KH ve HTCMT vung TNB   12-12-2011 2" xfId="4289"/>
    <cellStyle name="T_N2 thay dat (N1-1)_Bieu4HTMT_KH TPCP vung TNB (03-1-2012)" xfId="4290"/>
    <cellStyle name="T_N2 thay dat (N1-1)_Bieu4HTMT_KH TPCP vung TNB (03-1-2012) 2" xfId="4291"/>
    <cellStyle name="T_N2 thay dat (N1-1)_KH TPCP vung TNB (03-1-2012)" xfId="4292"/>
    <cellStyle name="T_N2 thay dat (N1-1)_KH TPCP vung TNB (03-1-2012) 2" xfId="4293"/>
    <cellStyle name="T_Phuong an can doi nam 2008" xfId="4294"/>
    <cellStyle name="T_Phuong an can doi nam 2008 2" xfId="4295"/>
    <cellStyle name="T_Phuong an can doi nam 2008_!1 1 bao cao giao KH ve HTCMT vung TNB   12-12-2011" xfId="4296"/>
    <cellStyle name="T_Phuong an can doi nam 2008_!1 1 bao cao giao KH ve HTCMT vung TNB   12-12-2011 2" xfId="4297"/>
    <cellStyle name="T_Phuong an can doi nam 2008_KH TPCP vung TNB (03-1-2012)" xfId="4298"/>
    <cellStyle name="T_Phuong an can doi nam 2008_KH TPCP vung TNB (03-1-2012) 2" xfId="4299"/>
    <cellStyle name="T_Seagame(BTL)" xfId="4300"/>
    <cellStyle name="T_Seagame(BTL) 2" xfId="4301"/>
    <cellStyle name="T_So GTVT" xfId="4302"/>
    <cellStyle name="T_So GTVT 2" xfId="4303"/>
    <cellStyle name="T_So GTVT_!1 1 bao cao giao KH ve HTCMT vung TNB   12-12-2011" xfId="4304"/>
    <cellStyle name="T_So GTVT_!1 1 bao cao giao KH ve HTCMT vung TNB   12-12-2011 2" xfId="4305"/>
    <cellStyle name="T_So GTVT_KH TPCP vung TNB (03-1-2012)" xfId="4306"/>
    <cellStyle name="T_So GTVT_KH TPCP vung TNB (03-1-2012) 2" xfId="4307"/>
    <cellStyle name="T_tai co cau dau tu (tong hop)1" xfId="4308"/>
    <cellStyle name="T_TDT + duong(8-5-07)" xfId="4309"/>
    <cellStyle name="T_TDT + duong(8-5-07) 2" xfId="4310"/>
    <cellStyle name="T_TDT + duong(8-5-07)_!1 1 bao cao giao KH ve HTCMT vung TNB   12-12-2011" xfId="4311"/>
    <cellStyle name="T_TDT + duong(8-5-07)_!1 1 bao cao giao KH ve HTCMT vung TNB   12-12-2011 2" xfId="4312"/>
    <cellStyle name="T_TDT + duong(8-5-07)_Bieu4HTMT" xfId="4313"/>
    <cellStyle name="T_TDT + duong(8-5-07)_Bieu4HTMT 2" xfId="4314"/>
    <cellStyle name="T_TDT + duong(8-5-07)_Bieu4HTMT_!1 1 bao cao giao KH ve HTCMT vung TNB   12-12-2011" xfId="4315"/>
    <cellStyle name="T_TDT + duong(8-5-07)_Bieu4HTMT_!1 1 bao cao giao KH ve HTCMT vung TNB   12-12-2011 2" xfId="4316"/>
    <cellStyle name="T_TDT + duong(8-5-07)_Bieu4HTMT_KH TPCP vung TNB (03-1-2012)" xfId="4317"/>
    <cellStyle name="T_TDT + duong(8-5-07)_Bieu4HTMT_KH TPCP vung TNB (03-1-2012) 2" xfId="4318"/>
    <cellStyle name="T_TDT + duong(8-5-07)_KH TPCP vung TNB (03-1-2012)" xfId="4319"/>
    <cellStyle name="T_TDT + duong(8-5-07)_KH TPCP vung TNB (03-1-2012) 2" xfId="4320"/>
    <cellStyle name="T_TK_HT" xfId="4345"/>
    <cellStyle name="T_TK_HT 2" xfId="4346"/>
    <cellStyle name="T_tham_tra_du_toan" xfId="4321"/>
    <cellStyle name="T_tham_tra_du_toan 2" xfId="4322"/>
    <cellStyle name="T_tham_tra_du_toan_!1 1 bao cao giao KH ve HTCMT vung TNB   12-12-2011" xfId="4323"/>
    <cellStyle name="T_tham_tra_du_toan_!1 1 bao cao giao KH ve HTCMT vung TNB   12-12-2011 2" xfId="4324"/>
    <cellStyle name="T_tham_tra_du_toan_Bieu4HTMT" xfId="4325"/>
    <cellStyle name="T_tham_tra_du_toan_Bieu4HTMT 2" xfId="4326"/>
    <cellStyle name="T_tham_tra_du_toan_Bieu4HTMT_!1 1 bao cao giao KH ve HTCMT vung TNB   12-12-2011" xfId="4327"/>
    <cellStyle name="T_tham_tra_du_toan_Bieu4HTMT_!1 1 bao cao giao KH ve HTCMT vung TNB   12-12-2011 2" xfId="4328"/>
    <cellStyle name="T_tham_tra_du_toan_Bieu4HTMT_KH TPCP vung TNB (03-1-2012)" xfId="4329"/>
    <cellStyle name="T_tham_tra_du_toan_Bieu4HTMT_KH TPCP vung TNB (03-1-2012) 2" xfId="4330"/>
    <cellStyle name="T_tham_tra_du_toan_KH TPCP vung TNB (03-1-2012)" xfId="4331"/>
    <cellStyle name="T_tham_tra_du_toan_KH TPCP vung TNB (03-1-2012) 2" xfId="4332"/>
    <cellStyle name="T_Thiet bi" xfId="4333"/>
    <cellStyle name="T_Thiet bi 2" xfId="4334"/>
    <cellStyle name="T_Thiet bi_!1 1 bao cao giao KH ve HTCMT vung TNB   12-12-2011" xfId="4335"/>
    <cellStyle name="T_Thiet bi_!1 1 bao cao giao KH ve HTCMT vung TNB   12-12-2011 2" xfId="4336"/>
    <cellStyle name="T_Thiet bi_Bieu4HTMT" xfId="4337"/>
    <cellStyle name="T_Thiet bi_Bieu4HTMT 2" xfId="4338"/>
    <cellStyle name="T_Thiet bi_Bieu4HTMT_!1 1 bao cao giao KH ve HTCMT vung TNB   12-12-2011" xfId="4339"/>
    <cellStyle name="T_Thiet bi_Bieu4HTMT_!1 1 bao cao giao KH ve HTCMT vung TNB   12-12-2011 2" xfId="4340"/>
    <cellStyle name="T_Thiet bi_Bieu4HTMT_KH TPCP vung TNB (03-1-2012)" xfId="4341"/>
    <cellStyle name="T_Thiet bi_Bieu4HTMT_KH TPCP vung TNB (03-1-2012) 2" xfId="4342"/>
    <cellStyle name="T_Thiet bi_KH TPCP vung TNB (03-1-2012)" xfId="4343"/>
    <cellStyle name="T_Thiet bi_KH TPCP vung TNB (03-1-2012) 2" xfId="4344"/>
    <cellStyle name="T_Van Ban 2007" xfId="4347"/>
    <cellStyle name="T_Van Ban 2007_15_10_2013 BC nhu cau von doi ung ODA (2014-2016) ngay 15102013 Sua" xfId="4348"/>
    <cellStyle name="T_Van Ban 2007_bao cao phan bo KHDT 2011(final)" xfId="4349"/>
    <cellStyle name="T_Van Ban 2007_bao cao phan bo KHDT 2011(final)_BC nhu cau von doi ung ODA nganh NN (BKH)" xfId="4350"/>
    <cellStyle name="T_Van Ban 2007_bao cao phan bo KHDT 2011(final)_BC Tai co cau (bieu TH)" xfId="4351"/>
    <cellStyle name="T_Van Ban 2007_bao cao phan bo KHDT 2011(final)_DK 2014-2015 final" xfId="4352"/>
    <cellStyle name="T_Van Ban 2007_bao cao phan bo KHDT 2011(final)_DK 2014-2015 new" xfId="4353"/>
    <cellStyle name="T_Van Ban 2007_bao cao phan bo KHDT 2011(final)_DK KH CBDT 2014 11-11-2013" xfId="4354"/>
    <cellStyle name="T_Van Ban 2007_bao cao phan bo KHDT 2011(final)_DK KH CBDT 2014 11-11-2013(1)" xfId="4355"/>
    <cellStyle name="T_Van Ban 2007_bao cao phan bo KHDT 2011(final)_KH 2011-2015" xfId="4356"/>
    <cellStyle name="T_Van Ban 2007_bao cao phan bo KHDT 2011(final)_tai co cau dau tu (tong hop)1" xfId="4357"/>
    <cellStyle name="T_Van Ban 2007_BC nhu cau von doi ung ODA nganh NN (BKH)" xfId="4358"/>
    <cellStyle name="T_Van Ban 2007_BC nhu cau von doi ung ODA nganh NN (BKH)_05-12  KH trung han 2016-2020 - Liem Thinh edited" xfId="4359"/>
    <cellStyle name="T_Van Ban 2007_BC nhu cau von doi ung ODA nganh NN (BKH)_Copy of 05-12  KH trung han 2016-2020 - Liem Thinh edited (1)" xfId="4360"/>
    <cellStyle name="T_Van Ban 2007_BC Tai co cau (bieu TH)" xfId="4361"/>
    <cellStyle name="T_Van Ban 2007_BC Tai co cau (bieu TH)_05-12  KH trung han 2016-2020 - Liem Thinh edited" xfId="4362"/>
    <cellStyle name="T_Van Ban 2007_BC Tai co cau (bieu TH)_Copy of 05-12  KH trung han 2016-2020 - Liem Thinh edited (1)" xfId="4363"/>
    <cellStyle name="T_Van Ban 2007_DK 2014-2015 final" xfId="4364"/>
    <cellStyle name="T_Van Ban 2007_DK 2014-2015 final_05-12  KH trung han 2016-2020 - Liem Thinh edited" xfId="4365"/>
    <cellStyle name="T_Van Ban 2007_DK 2014-2015 final_Copy of 05-12  KH trung han 2016-2020 - Liem Thinh edited (1)" xfId="4366"/>
    <cellStyle name="T_Van Ban 2007_DK 2014-2015 new" xfId="4367"/>
    <cellStyle name="T_Van Ban 2007_DK 2014-2015 new_05-12  KH trung han 2016-2020 - Liem Thinh edited" xfId="4368"/>
    <cellStyle name="T_Van Ban 2007_DK 2014-2015 new_Copy of 05-12  KH trung han 2016-2020 - Liem Thinh edited (1)" xfId="4369"/>
    <cellStyle name="T_Van Ban 2007_DK KH CBDT 2014 11-11-2013" xfId="4370"/>
    <cellStyle name="T_Van Ban 2007_DK KH CBDT 2014 11-11-2013(1)" xfId="4371"/>
    <cellStyle name="T_Van Ban 2007_DK KH CBDT 2014 11-11-2013(1)_05-12  KH trung han 2016-2020 - Liem Thinh edited" xfId="4372"/>
    <cellStyle name="T_Van Ban 2007_DK KH CBDT 2014 11-11-2013(1)_Copy of 05-12  KH trung han 2016-2020 - Liem Thinh edited (1)" xfId="4373"/>
    <cellStyle name="T_Van Ban 2007_DK KH CBDT 2014 11-11-2013_05-12  KH trung han 2016-2020 - Liem Thinh edited" xfId="4374"/>
    <cellStyle name="T_Van Ban 2007_DK KH CBDT 2014 11-11-2013_Copy of 05-12  KH trung han 2016-2020 - Liem Thinh edited (1)" xfId="4375"/>
    <cellStyle name="T_Van Ban 2008" xfId="4376"/>
    <cellStyle name="T_Van Ban 2008_15_10_2013 BC nhu cau von doi ung ODA (2014-2016) ngay 15102013 Sua" xfId="4377"/>
    <cellStyle name="T_Van Ban 2008_bao cao phan bo KHDT 2011(final)" xfId="4378"/>
    <cellStyle name="T_Van Ban 2008_bao cao phan bo KHDT 2011(final)_BC nhu cau von doi ung ODA nganh NN (BKH)" xfId="4379"/>
    <cellStyle name="T_Van Ban 2008_bao cao phan bo KHDT 2011(final)_BC Tai co cau (bieu TH)" xfId="4380"/>
    <cellStyle name="T_Van Ban 2008_bao cao phan bo KHDT 2011(final)_DK 2014-2015 final" xfId="4381"/>
    <cellStyle name="T_Van Ban 2008_bao cao phan bo KHDT 2011(final)_DK 2014-2015 new" xfId="4382"/>
    <cellStyle name="T_Van Ban 2008_bao cao phan bo KHDT 2011(final)_DK KH CBDT 2014 11-11-2013" xfId="4383"/>
    <cellStyle name="T_Van Ban 2008_bao cao phan bo KHDT 2011(final)_DK KH CBDT 2014 11-11-2013(1)" xfId="4384"/>
    <cellStyle name="T_Van Ban 2008_bao cao phan bo KHDT 2011(final)_KH 2011-2015" xfId="4385"/>
    <cellStyle name="T_Van Ban 2008_bao cao phan bo KHDT 2011(final)_tai co cau dau tu (tong hop)1" xfId="4386"/>
    <cellStyle name="T_Van Ban 2008_BC nhu cau von doi ung ODA nganh NN (BKH)" xfId="4387"/>
    <cellStyle name="T_Van Ban 2008_BC nhu cau von doi ung ODA nganh NN (BKH)_05-12  KH trung han 2016-2020 - Liem Thinh edited" xfId="4388"/>
    <cellStyle name="T_Van Ban 2008_BC nhu cau von doi ung ODA nganh NN (BKH)_Copy of 05-12  KH trung han 2016-2020 - Liem Thinh edited (1)" xfId="4389"/>
    <cellStyle name="T_Van Ban 2008_BC Tai co cau (bieu TH)" xfId="4390"/>
    <cellStyle name="T_Van Ban 2008_BC Tai co cau (bieu TH)_05-12  KH trung han 2016-2020 - Liem Thinh edited" xfId="4391"/>
    <cellStyle name="T_Van Ban 2008_BC Tai co cau (bieu TH)_Copy of 05-12  KH trung han 2016-2020 - Liem Thinh edited (1)" xfId="4392"/>
    <cellStyle name="T_Van Ban 2008_DK 2014-2015 final" xfId="4393"/>
    <cellStyle name="T_Van Ban 2008_DK 2014-2015 final_05-12  KH trung han 2016-2020 - Liem Thinh edited" xfId="4394"/>
    <cellStyle name="T_Van Ban 2008_DK 2014-2015 final_Copy of 05-12  KH trung han 2016-2020 - Liem Thinh edited (1)" xfId="4395"/>
    <cellStyle name="T_Van Ban 2008_DK 2014-2015 new" xfId="4396"/>
    <cellStyle name="T_Van Ban 2008_DK 2014-2015 new_05-12  KH trung han 2016-2020 - Liem Thinh edited" xfId="4397"/>
    <cellStyle name="T_Van Ban 2008_DK 2014-2015 new_Copy of 05-12  KH trung han 2016-2020 - Liem Thinh edited (1)" xfId="4398"/>
    <cellStyle name="T_Van Ban 2008_DK KH CBDT 2014 11-11-2013" xfId="4399"/>
    <cellStyle name="T_Van Ban 2008_DK KH CBDT 2014 11-11-2013(1)" xfId="4400"/>
    <cellStyle name="T_Van Ban 2008_DK KH CBDT 2014 11-11-2013(1)_05-12  KH trung han 2016-2020 - Liem Thinh edited" xfId="4401"/>
    <cellStyle name="T_Van Ban 2008_DK KH CBDT 2014 11-11-2013(1)_Copy of 05-12  KH trung han 2016-2020 - Liem Thinh edited (1)" xfId="4402"/>
    <cellStyle name="T_Van Ban 2008_DK KH CBDT 2014 11-11-2013_05-12  KH trung han 2016-2020 - Liem Thinh edited" xfId="4403"/>
    <cellStyle name="T_Van Ban 2008_DK KH CBDT 2014 11-11-2013_Copy of 05-12  KH trung han 2016-2020 - Liem Thinh edited (1)" xfId="4404"/>
    <cellStyle name="T_XDCB thang 12.2010" xfId="4405"/>
    <cellStyle name="T_XDCB thang 12.2010 2" xfId="4406"/>
    <cellStyle name="T_XDCB thang 12.2010_!1 1 bao cao giao KH ve HTCMT vung TNB   12-12-2011" xfId="4407"/>
    <cellStyle name="T_XDCB thang 12.2010_!1 1 bao cao giao KH ve HTCMT vung TNB   12-12-2011 2" xfId="4408"/>
    <cellStyle name="T_XDCB thang 12.2010_KH TPCP vung TNB (03-1-2012)" xfId="4409"/>
    <cellStyle name="T_XDCB thang 12.2010_KH TPCP vung TNB (03-1-2012) 2" xfId="4410"/>
    <cellStyle name="T_ÿÿÿÿÿ" xfId="4411"/>
    <cellStyle name="T_ÿÿÿÿÿ 2" xfId="4412"/>
    <cellStyle name="T_ÿÿÿÿÿ_!1 1 bao cao giao KH ve HTCMT vung TNB   12-12-2011" xfId="4413"/>
    <cellStyle name="T_ÿÿÿÿÿ_!1 1 bao cao giao KH ve HTCMT vung TNB   12-12-2011 2" xfId="4414"/>
    <cellStyle name="T_ÿÿÿÿÿ_Bieu mau cong trinh khoi cong moi 3-4" xfId="4415"/>
    <cellStyle name="T_ÿÿÿÿÿ_Bieu mau cong trinh khoi cong moi 3-4 2" xfId="4416"/>
    <cellStyle name="T_ÿÿÿÿÿ_Bieu mau cong trinh khoi cong moi 3-4_!1 1 bao cao giao KH ve HTCMT vung TNB   12-12-2011" xfId="4417"/>
    <cellStyle name="T_ÿÿÿÿÿ_Bieu mau cong trinh khoi cong moi 3-4_!1 1 bao cao giao KH ve HTCMT vung TNB   12-12-2011 2" xfId="4418"/>
    <cellStyle name="T_ÿÿÿÿÿ_Bieu mau cong trinh khoi cong moi 3-4_KH TPCP vung TNB (03-1-2012)" xfId="4419"/>
    <cellStyle name="T_ÿÿÿÿÿ_Bieu mau cong trinh khoi cong moi 3-4_KH TPCP vung TNB (03-1-2012) 2" xfId="4420"/>
    <cellStyle name="T_ÿÿÿÿÿ_Bieu3ODA" xfId="4421"/>
    <cellStyle name="T_ÿÿÿÿÿ_Bieu3ODA 2" xfId="4422"/>
    <cellStyle name="T_ÿÿÿÿÿ_Bieu3ODA_!1 1 bao cao giao KH ve HTCMT vung TNB   12-12-2011" xfId="4423"/>
    <cellStyle name="T_ÿÿÿÿÿ_Bieu3ODA_!1 1 bao cao giao KH ve HTCMT vung TNB   12-12-2011 2" xfId="4424"/>
    <cellStyle name="T_ÿÿÿÿÿ_Bieu3ODA_KH TPCP vung TNB (03-1-2012)" xfId="4425"/>
    <cellStyle name="T_ÿÿÿÿÿ_Bieu3ODA_KH TPCP vung TNB (03-1-2012) 2" xfId="4426"/>
    <cellStyle name="T_ÿÿÿÿÿ_Bieu4HTMT" xfId="4427"/>
    <cellStyle name="T_ÿÿÿÿÿ_Bieu4HTMT 2" xfId="4428"/>
    <cellStyle name="T_ÿÿÿÿÿ_Bieu4HTMT_!1 1 bao cao giao KH ve HTCMT vung TNB   12-12-2011" xfId="4429"/>
    <cellStyle name="T_ÿÿÿÿÿ_Bieu4HTMT_!1 1 bao cao giao KH ve HTCMT vung TNB   12-12-2011 2" xfId="4430"/>
    <cellStyle name="T_ÿÿÿÿÿ_Bieu4HTMT_KH TPCP vung TNB (03-1-2012)" xfId="4431"/>
    <cellStyle name="T_ÿÿÿÿÿ_Bieu4HTMT_KH TPCP vung TNB (03-1-2012) 2" xfId="4432"/>
    <cellStyle name="T_ÿÿÿÿÿ_kien giang 2" xfId="4435"/>
    <cellStyle name="T_ÿÿÿÿÿ_kien giang 2 2" xfId="4436"/>
    <cellStyle name="T_ÿÿÿÿÿ_KH TPCP vung TNB (03-1-2012)" xfId="4433"/>
    <cellStyle name="T_ÿÿÿÿÿ_KH TPCP vung TNB (03-1-2012) 2" xfId="4434"/>
    <cellStyle name="Text Indent A" xfId="4437"/>
    <cellStyle name="Text Indent A 2" xfId="4438"/>
    <cellStyle name="Text Indent B" xfId="4439"/>
    <cellStyle name="Text Indent B 10" xfId="4440"/>
    <cellStyle name="Text Indent B 11" xfId="4441"/>
    <cellStyle name="Text Indent B 12" xfId="4442"/>
    <cellStyle name="Text Indent B 13" xfId="4443"/>
    <cellStyle name="Text Indent B 14" xfId="4444"/>
    <cellStyle name="Text Indent B 15" xfId="4445"/>
    <cellStyle name="Text Indent B 16" xfId="4446"/>
    <cellStyle name="Text Indent B 17" xfId="4447"/>
    <cellStyle name="Text Indent B 2" xfId="4448"/>
    <cellStyle name="Text Indent B 3" xfId="4449"/>
    <cellStyle name="Text Indent B 4" xfId="4450"/>
    <cellStyle name="Text Indent B 5" xfId="4451"/>
    <cellStyle name="Text Indent B 6" xfId="4452"/>
    <cellStyle name="Text Indent B 7" xfId="4453"/>
    <cellStyle name="Text Indent B 8" xfId="4454"/>
    <cellStyle name="Text Indent B 9" xfId="4455"/>
    <cellStyle name="Text Indent C" xfId="4456"/>
    <cellStyle name="Text Indent C 10" xfId="4457"/>
    <cellStyle name="Text Indent C 11" xfId="4458"/>
    <cellStyle name="Text Indent C 12" xfId="4459"/>
    <cellStyle name="Text Indent C 13" xfId="4460"/>
    <cellStyle name="Text Indent C 14" xfId="4461"/>
    <cellStyle name="Text Indent C 15" xfId="4462"/>
    <cellStyle name="Text Indent C 16" xfId="4463"/>
    <cellStyle name="Text Indent C 17" xfId="4464"/>
    <cellStyle name="Text Indent C 2" xfId="4465"/>
    <cellStyle name="Text Indent C 3" xfId="4466"/>
    <cellStyle name="Text Indent C 4" xfId="4467"/>
    <cellStyle name="Text Indent C 5" xfId="4468"/>
    <cellStyle name="Text Indent C 6" xfId="4469"/>
    <cellStyle name="Text Indent C 7" xfId="4470"/>
    <cellStyle name="Text Indent C 8" xfId="4471"/>
    <cellStyle name="Text Indent C 9" xfId="4472"/>
    <cellStyle name="Tickmark" xfId="4496"/>
    <cellStyle name="Tien1" xfId="4497"/>
    <cellStyle name="Tieu_de_2" xfId="4498"/>
    <cellStyle name="Times New Roman" xfId="4499"/>
    <cellStyle name="tit1" xfId="4500"/>
    <cellStyle name="tit2" xfId="4501"/>
    <cellStyle name="tit2 2" xfId="4502"/>
    <cellStyle name="tit3" xfId="4503"/>
    <cellStyle name="tit4" xfId="4504"/>
    <cellStyle name="Title 2" xfId="4505"/>
    <cellStyle name="Tong so" xfId="4506"/>
    <cellStyle name="tong so 1" xfId="4507"/>
    <cellStyle name="Tong so_Bieu KHPTLN 2016-2020" xfId="4508"/>
    <cellStyle name="Tongcong" xfId="4509"/>
    <cellStyle name="Total 2" xfId="4510"/>
    <cellStyle name="tt1" xfId="4513"/>
    <cellStyle name="Tusental (0)_pldt" xfId="4514"/>
    <cellStyle name="Tusental_pldt" xfId="4515"/>
    <cellStyle name="th" xfId="4473"/>
    <cellStyle name="th 2" xfId="4474"/>
    <cellStyle name="þ_x005f_x001d_ð¤_x005f_x000c_¯þ_x005f_x0014__x005f_x000d_¨þU_x005f_x0001_À_x005f_x0004_ _x005f_x0015__x005f_x000f__x005f_x0001__x005f_x0001_" xfId="4475"/>
    <cellStyle name="þ_x005f_x001d_ð·_x005f_x000c_æþ'_x005f_x000d_ßþU_x005f_x0001_Ø_x005f_x0005_ü_x005f_x0014__x005f_x0007__x005f_x0001__x005f_x0001_" xfId="4476"/>
    <cellStyle name="þ_x005f_x001d_ðÇ%Uý—&amp;Hý9_x005f_x0008_Ÿ s_x005f_x000a__x005f_x0007__x005f_x0001__x005f_x0001_" xfId="4477"/>
    <cellStyle name="þ_x005f_x001d_ðK_x005f_x000c_Fý_x005f_x001b__x005f_x000d_9ýU_x005f_x0001_Ð_x005f_x0008_¦)_x005f_x0007__x005f_x0001__x005f_x0001_" xfId="4478"/>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479"/>
    <cellStyle name="þ_x005f_x005f_x005f_x001d_ð·_x005f_x005f_x005f_x000c_æþ'_x005f_x005f_x005f_x000d_ßþU_x005f_x005f_x005f_x0001_Ø_x005f_x005f_x005f_x0005_ü_x005f_x005f_x005f_x0014__x005f_x005f_x005f_x0007__x005f_x005f_x005f_x0001__x005f_x005f_x005f_x0001_" xfId="4480"/>
    <cellStyle name="þ_x005f_x005f_x005f_x001d_ðÇ%Uý—&amp;Hý9_x005f_x005f_x005f_x0008_Ÿ s_x005f_x005f_x005f_x000a__x005f_x005f_x005f_x0007__x005f_x005f_x005f_x0001__x005f_x005f_x005f_x0001_" xfId="4481"/>
    <cellStyle name="þ_x005f_x005f_x005f_x001d_ðK_x005f_x005f_x005f_x000c_Fý_x005f_x005f_x005f_x001b__x005f_x005f_x005f_x000d_9ýU_x005f_x005f_x005f_x0001_Ð_x005f_x005f_x005f_x0008_¦)_x005f_x005f_x005f_x0007__x005f_x005f_x005f_x0001__x005f_x005f_x005f_x0001_" xfId="4482"/>
    <cellStyle name="than" xfId="4483"/>
    <cellStyle name="Thanh" xfId="4484"/>
    <cellStyle name="þ_x001d_ð¤_x000c_¯þ_x0014__x000a_¨þU_x0001_À_x0004_ _x0015__x000f__x0001__x0001_" xfId="4485"/>
    <cellStyle name="þ_x001d_ð¤_x000c_¯þ_x0014__x000d_¨þU_x0001_À_x0004_ _x0015__x000f__x0001__x0001_" xfId="4486"/>
    <cellStyle name="þ_x001d_ð·_x000c_æþ'_x000a_ßþU_x0001_Ø_x0005_ü_x0014__x0007__x0001__x0001_" xfId="4487"/>
    <cellStyle name="þ_x001d_ð·_x000c_æþ'_x000d_ßþU_x0001_Ø_x0005_ü_x0014__x0007__x0001__x0001_" xfId="4488"/>
    <cellStyle name="þ_x001d_ðÇ%Uý—&amp;Hý9_x0008_Ÿ s_x000a__x0007__x0001__x0001_" xfId="4489"/>
    <cellStyle name="þ_x001d_ðK_x000c_Fý_x001b__x000a_9ýU_x0001_Ð_x0008_¦)_x0007__x0001__x0001_" xfId="4490"/>
    <cellStyle name="þ_x001d_ðK_x000c_Fý_x001b__x000d_9ýU_x0001_Ð_x0008_¦)_x0007__x0001__x0001_" xfId="4491"/>
    <cellStyle name="thuong-10" xfId="4492"/>
    <cellStyle name="thuong-11" xfId="4493"/>
    <cellStyle name="thuong-11 2" xfId="4494"/>
    <cellStyle name="Thuyet minh" xfId="4495"/>
    <cellStyle name="tr" xfId="4511"/>
    <cellStyle name="trang" xfId="4512"/>
    <cellStyle name="ux_3_¼­¿ï-¾È»ê" xfId="4516"/>
    <cellStyle name="Valuta (0)_pldt" xfId="4517"/>
    <cellStyle name="Valuta_pldt" xfId="4518"/>
    <cellStyle name="VANG1" xfId="4519"/>
    <cellStyle name="VANG1 2" xfId="4520"/>
    <cellStyle name="viet" xfId="4521"/>
    <cellStyle name="viet2" xfId="4522"/>
    <cellStyle name="viet2 2" xfId="4523"/>
    <cellStyle name="viet2 2 2" xfId="4524"/>
    <cellStyle name="viet2 3" xfId="4525"/>
    <cellStyle name="viet2 3 2" xfId="4526"/>
    <cellStyle name="VN new romanNormal" xfId="4527"/>
    <cellStyle name="VN new romanNormal 2" xfId="4528"/>
    <cellStyle name="VN new romanNormal 2 2" xfId="4529"/>
    <cellStyle name="VN new romanNormal 3" xfId="4530"/>
    <cellStyle name="VN new romanNormal_05-12  KH trung han 2016-2020 - Liem Thinh edited" xfId="4531"/>
    <cellStyle name="Vn Time 13" xfId="4532"/>
    <cellStyle name="Vn Time 14" xfId="4533"/>
    <cellStyle name="Vn Time 14 2" xfId="4534"/>
    <cellStyle name="Vn Time 14 3" xfId="4535"/>
    <cellStyle name="VN time new roman" xfId="4536"/>
    <cellStyle name="VN time new roman 2" xfId="4537"/>
    <cellStyle name="VN time new roman 2 2" xfId="4538"/>
    <cellStyle name="VN time new roman 3" xfId="4539"/>
    <cellStyle name="VN time new roman_05-12  KH trung han 2016-2020 - Liem Thinh edited" xfId="4540"/>
    <cellStyle name="vn_time" xfId="4541"/>
    <cellStyle name="vnbo" xfId="4542"/>
    <cellStyle name="vnbo 2" xfId="4543"/>
    <cellStyle name="vnbo 3" xfId="4544"/>
    <cellStyle name="vnbo 4" xfId="4545"/>
    <cellStyle name="vnbo 4 2" xfId="4546"/>
    <cellStyle name="vntxt1" xfId="4563"/>
    <cellStyle name="vntxt1 10" xfId="4564"/>
    <cellStyle name="vntxt1 11" xfId="4565"/>
    <cellStyle name="vntxt1 12" xfId="4566"/>
    <cellStyle name="vntxt1 13" xfId="4567"/>
    <cellStyle name="vntxt1 14" xfId="4568"/>
    <cellStyle name="vntxt1 15" xfId="4569"/>
    <cellStyle name="vntxt1 16" xfId="4570"/>
    <cellStyle name="vntxt1 2" xfId="4571"/>
    <cellStyle name="vntxt1 3" xfId="4572"/>
    <cellStyle name="vntxt1 4" xfId="4573"/>
    <cellStyle name="vntxt1 5" xfId="4574"/>
    <cellStyle name="vntxt1 6" xfId="4575"/>
    <cellStyle name="vntxt1 7" xfId="4576"/>
    <cellStyle name="vntxt1 8" xfId="4577"/>
    <cellStyle name="vntxt1 9" xfId="4578"/>
    <cellStyle name="vntxt1_05-12  KH trung han 2016-2020 - Liem Thinh edited" xfId="4579"/>
    <cellStyle name="vntxt2" xfId="4580"/>
    <cellStyle name="vnhead1" xfId="4547"/>
    <cellStyle name="vnhead1 2" xfId="4548"/>
    <cellStyle name="vnhead1 2 2" xfId="4549"/>
    <cellStyle name="vnhead1 3" xfId="4550"/>
    <cellStyle name="vnhead1 3 2" xfId="4551"/>
    <cellStyle name="vnhead2" xfId="4552"/>
    <cellStyle name="vnhead2 2" xfId="4553"/>
    <cellStyle name="vnhead2 3" xfId="4554"/>
    <cellStyle name="vnhead2 4" xfId="4555"/>
    <cellStyle name="vnhead2 4 2" xfId="4556"/>
    <cellStyle name="vnhead3" xfId="4557"/>
    <cellStyle name="vnhead3 2" xfId="4558"/>
    <cellStyle name="vnhead3 3" xfId="4559"/>
    <cellStyle name="vnhead3 4" xfId="4560"/>
    <cellStyle name="vnhead3 4 2" xfId="4561"/>
    <cellStyle name="vnhead4" xfId="4562"/>
    <cellStyle name="W?hrung [0]_35ERI8T2gbIEMixb4v26icuOo" xfId="4581"/>
    <cellStyle name="W?hrung_35ERI8T2gbIEMixb4v26icuOo" xfId="4582"/>
    <cellStyle name="Währung [0]_68574_Materialbedarfsliste" xfId="4583"/>
    <cellStyle name="Währung_68574_Materialbedarfsliste" xfId="4584"/>
    <cellStyle name="Walutowy [0]_Invoices2001Slovakia" xfId="4585"/>
    <cellStyle name="Walutowy_Invoices2001Slovakia" xfId="4586"/>
    <cellStyle name="Warning Text 2" xfId="4587"/>
    <cellStyle name="wrap" xfId="4588"/>
    <cellStyle name="Wไhrung [0]_35ERI8T2gbIEMixb4v26icuOo" xfId="4589"/>
    <cellStyle name="Wไhrung_35ERI8T2gbIEMixb4v26icuOo" xfId="4590"/>
    <cellStyle name="xan1" xfId="4591"/>
    <cellStyle name="xuan" xfId="4592"/>
    <cellStyle name="y" xfId="4593"/>
    <cellStyle name="y 2" xfId="4594"/>
    <cellStyle name="Ý kh¸c_B¶ng 1 (2)" xfId="4595"/>
    <cellStyle name="เครื่องหมายสกุลเงิน [0]_FTC_OFFER" xfId="4596"/>
    <cellStyle name="เครื่องหมายสกุลเงิน_FTC_OFFER" xfId="4597"/>
    <cellStyle name="ปกติ_FTC_OFFER" xfId="4598"/>
    <cellStyle name=" [0.00]_ Att. 1- Cover" xfId="4599"/>
    <cellStyle name="_ Att. 1- Cover" xfId="4600"/>
    <cellStyle name="?_ Att. 1- Cover" xfId="4601"/>
    <cellStyle name="똿뗦먛귟 [0.00]_PRODUCT DETAIL Q1" xfId="4602"/>
    <cellStyle name="똿뗦먛귟_PRODUCT DETAIL Q1" xfId="4603"/>
    <cellStyle name="믅됞 [0.00]_PRODUCT DETAIL Q1" xfId="4604"/>
    <cellStyle name="믅됞_PRODUCT DETAIL Q1" xfId="4605"/>
    <cellStyle name="백분율_††††† " xfId="4606"/>
    <cellStyle name="뷭?_BOOKSHIP" xfId="4607"/>
    <cellStyle name="안건회계법인" xfId="4608"/>
    <cellStyle name="콤맀_Sheet1_총괄표 (수출입) (2)" xfId="4609"/>
    <cellStyle name="콤마 [ - 유형1" xfId="4610"/>
    <cellStyle name="콤마 [ - 유형2" xfId="4611"/>
    <cellStyle name="콤마 [ - 유형3" xfId="4612"/>
    <cellStyle name="콤마 [ - 유형4" xfId="4613"/>
    <cellStyle name="콤마 [ - 유형5" xfId="4614"/>
    <cellStyle name="콤마 [ - 유형6" xfId="4615"/>
    <cellStyle name="콤마 [ - 유형7" xfId="4616"/>
    <cellStyle name="콤마 [ - 유형8" xfId="4617"/>
    <cellStyle name="콤마 [0]_ 비목별 월별기술 " xfId="4618"/>
    <cellStyle name="콤마_ 비목별 월별기술 " xfId="4619"/>
    <cellStyle name="통화 [0]_††††† " xfId="4620"/>
    <cellStyle name="통화_††††† " xfId="4621"/>
    <cellStyle name="표섀_변경(최종)" xfId="4622"/>
    <cellStyle name="표준_ 97년 경영분석(안)" xfId="4623"/>
    <cellStyle name="표줠_Sheet1_1_총괄표 (수출입) (2)" xfId="4624"/>
    <cellStyle name="一般_00Q3902REV.1" xfId="4625"/>
    <cellStyle name="千分位[0]_00Q3902REV.1" xfId="4626"/>
    <cellStyle name="千分位_00Q3902REV.1" xfId="4627"/>
    <cellStyle name="桁区切り [0.00]_BE-BQ" xfId="4628"/>
    <cellStyle name="桁区切り_BE-BQ" xfId="4629"/>
    <cellStyle name="標準_(A1)BOQ " xfId="4630"/>
    <cellStyle name="貨幣 [0]_00Q3902REV.1" xfId="4631"/>
    <cellStyle name="貨幣[0]_BRE" xfId="4632"/>
    <cellStyle name="貨幣_00Q3902REV.1" xfId="4633"/>
    <cellStyle name="通貨 [0.00]_BE-BQ" xfId="4634"/>
    <cellStyle name="通貨_BE-BQ" xfId="46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324" Type="http://schemas.openxmlformats.org/officeDocument/2006/relationships/worksheet" Target="worksheets/sheet324.xml"/><Relationship Id="rId531" Type="http://schemas.openxmlformats.org/officeDocument/2006/relationships/worksheet" Target="worksheets/sheet531.xml"/><Relationship Id="rId170" Type="http://schemas.openxmlformats.org/officeDocument/2006/relationships/worksheet" Target="worksheets/sheet170.xml"/><Relationship Id="rId268" Type="http://schemas.openxmlformats.org/officeDocument/2006/relationships/worksheet" Target="worksheets/sheet268.xml"/><Relationship Id="rId475" Type="http://schemas.openxmlformats.org/officeDocument/2006/relationships/worksheet" Target="worksheets/sheet475.xml"/><Relationship Id="rId32" Type="http://schemas.openxmlformats.org/officeDocument/2006/relationships/worksheet" Target="worksheets/sheet32.xml"/><Relationship Id="rId128" Type="http://schemas.openxmlformats.org/officeDocument/2006/relationships/worksheet" Target="worksheets/sheet128.xml"/><Relationship Id="rId335" Type="http://schemas.openxmlformats.org/officeDocument/2006/relationships/worksheet" Target="worksheets/sheet335.xml"/><Relationship Id="rId542" Type="http://schemas.openxmlformats.org/officeDocument/2006/relationships/worksheet" Target="worksheets/sheet542.xml"/><Relationship Id="rId181" Type="http://schemas.openxmlformats.org/officeDocument/2006/relationships/worksheet" Target="worksheets/sheet181.xml"/><Relationship Id="rId402" Type="http://schemas.openxmlformats.org/officeDocument/2006/relationships/worksheet" Target="worksheets/sheet402.xml"/><Relationship Id="rId279" Type="http://schemas.openxmlformats.org/officeDocument/2006/relationships/worksheet" Target="worksheets/sheet279.xml"/><Relationship Id="rId486" Type="http://schemas.openxmlformats.org/officeDocument/2006/relationships/worksheet" Target="worksheets/sheet486.xml"/><Relationship Id="rId43" Type="http://schemas.openxmlformats.org/officeDocument/2006/relationships/worksheet" Target="worksheets/sheet43.xml"/><Relationship Id="rId139" Type="http://schemas.openxmlformats.org/officeDocument/2006/relationships/worksheet" Target="worksheets/sheet139.xml"/><Relationship Id="rId346" Type="http://schemas.openxmlformats.org/officeDocument/2006/relationships/worksheet" Target="worksheets/sheet346.xml"/><Relationship Id="rId553" Type="http://schemas.openxmlformats.org/officeDocument/2006/relationships/worksheet" Target="worksheets/sheet553.xml"/><Relationship Id="rId192" Type="http://schemas.openxmlformats.org/officeDocument/2006/relationships/worksheet" Target="worksheets/sheet192.xml"/><Relationship Id="rId206" Type="http://schemas.openxmlformats.org/officeDocument/2006/relationships/worksheet" Target="worksheets/sheet206.xml"/><Relationship Id="rId413" Type="http://schemas.openxmlformats.org/officeDocument/2006/relationships/worksheet" Target="worksheets/sheet413.xml"/><Relationship Id="rId497" Type="http://schemas.openxmlformats.org/officeDocument/2006/relationships/worksheet" Target="worksheets/sheet497.xml"/><Relationship Id="rId620" Type="http://schemas.openxmlformats.org/officeDocument/2006/relationships/calcChain" Target="calcChain.xml"/><Relationship Id="rId357" Type="http://schemas.openxmlformats.org/officeDocument/2006/relationships/worksheet" Target="worksheets/sheet357.xml"/><Relationship Id="rId54" Type="http://schemas.openxmlformats.org/officeDocument/2006/relationships/worksheet" Target="worksheets/sheet54.xml"/><Relationship Id="rId217" Type="http://schemas.openxmlformats.org/officeDocument/2006/relationships/worksheet" Target="worksheets/sheet217.xml"/><Relationship Id="rId564" Type="http://schemas.openxmlformats.org/officeDocument/2006/relationships/worksheet" Target="worksheets/sheet564.xml"/><Relationship Id="rId424" Type="http://schemas.openxmlformats.org/officeDocument/2006/relationships/worksheet" Target="worksheets/sheet424.xml"/><Relationship Id="rId270" Type="http://schemas.openxmlformats.org/officeDocument/2006/relationships/worksheet" Target="worksheets/sheet270.xml"/><Relationship Id="rId65" Type="http://schemas.openxmlformats.org/officeDocument/2006/relationships/worksheet" Target="worksheets/sheet65.xml"/><Relationship Id="rId130" Type="http://schemas.openxmlformats.org/officeDocument/2006/relationships/worksheet" Target="worksheets/sheet130.xml"/><Relationship Id="rId368" Type="http://schemas.openxmlformats.org/officeDocument/2006/relationships/worksheet" Target="worksheets/sheet368.xml"/><Relationship Id="rId575" Type="http://schemas.openxmlformats.org/officeDocument/2006/relationships/worksheet" Target="worksheets/sheet575.xml"/><Relationship Id="rId228" Type="http://schemas.openxmlformats.org/officeDocument/2006/relationships/worksheet" Target="worksheets/sheet228.xml"/><Relationship Id="rId435" Type="http://schemas.openxmlformats.org/officeDocument/2006/relationships/worksheet" Target="worksheets/sheet435.xml"/><Relationship Id="rId281" Type="http://schemas.openxmlformats.org/officeDocument/2006/relationships/worksheet" Target="worksheets/sheet281.xml"/><Relationship Id="rId502" Type="http://schemas.openxmlformats.org/officeDocument/2006/relationships/worksheet" Target="worksheets/sheet502.xml"/><Relationship Id="rId76" Type="http://schemas.openxmlformats.org/officeDocument/2006/relationships/worksheet" Target="worksheets/sheet76.xml"/><Relationship Id="rId141" Type="http://schemas.openxmlformats.org/officeDocument/2006/relationships/worksheet" Target="worksheets/sheet141.xml"/><Relationship Id="rId379" Type="http://schemas.openxmlformats.org/officeDocument/2006/relationships/worksheet" Target="worksheets/sheet379.xml"/><Relationship Id="rId586" Type="http://schemas.openxmlformats.org/officeDocument/2006/relationships/worksheet" Target="worksheets/sheet586.xml"/><Relationship Id="rId7" Type="http://schemas.openxmlformats.org/officeDocument/2006/relationships/worksheet" Target="worksheets/sheet7.xml"/><Relationship Id="rId239" Type="http://schemas.openxmlformats.org/officeDocument/2006/relationships/worksheet" Target="worksheets/sheet239.xml"/><Relationship Id="rId446" Type="http://schemas.openxmlformats.org/officeDocument/2006/relationships/worksheet" Target="worksheets/sheet446.xml"/><Relationship Id="rId292" Type="http://schemas.openxmlformats.org/officeDocument/2006/relationships/worksheet" Target="worksheets/sheet292.xml"/><Relationship Id="rId306" Type="http://schemas.openxmlformats.org/officeDocument/2006/relationships/worksheet" Target="worksheets/sheet306.xml"/><Relationship Id="rId87" Type="http://schemas.openxmlformats.org/officeDocument/2006/relationships/worksheet" Target="worksheets/sheet87.xml"/><Relationship Id="rId513" Type="http://schemas.openxmlformats.org/officeDocument/2006/relationships/worksheet" Target="worksheets/sheet513.xml"/><Relationship Id="rId597" Type="http://schemas.openxmlformats.org/officeDocument/2006/relationships/worksheet" Target="worksheets/sheet597.xml"/><Relationship Id="rId152" Type="http://schemas.openxmlformats.org/officeDocument/2006/relationships/worksheet" Target="worksheets/sheet152.xml"/><Relationship Id="rId457" Type="http://schemas.openxmlformats.org/officeDocument/2006/relationships/worksheet" Target="worksheets/sheet457.xml"/><Relationship Id="rId14" Type="http://schemas.openxmlformats.org/officeDocument/2006/relationships/worksheet" Target="worksheets/sheet14.xml"/><Relationship Id="rId317" Type="http://schemas.openxmlformats.org/officeDocument/2006/relationships/worksheet" Target="worksheets/sheet317.xml"/><Relationship Id="rId524" Type="http://schemas.openxmlformats.org/officeDocument/2006/relationships/worksheet" Target="worksheets/sheet524.xml"/><Relationship Id="rId98" Type="http://schemas.openxmlformats.org/officeDocument/2006/relationships/worksheet" Target="worksheets/sheet98.xml"/><Relationship Id="rId163" Type="http://schemas.openxmlformats.org/officeDocument/2006/relationships/worksheet" Target="worksheets/sheet163.xml"/><Relationship Id="rId370" Type="http://schemas.openxmlformats.org/officeDocument/2006/relationships/worksheet" Target="worksheets/sheet370.xml"/><Relationship Id="rId230" Type="http://schemas.openxmlformats.org/officeDocument/2006/relationships/worksheet" Target="worksheets/sheet230.xml"/><Relationship Id="rId468" Type="http://schemas.openxmlformats.org/officeDocument/2006/relationships/worksheet" Target="worksheets/sheet468.xml"/><Relationship Id="rId25" Type="http://schemas.openxmlformats.org/officeDocument/2006/relationships/worksheet" Target="worksheets/sheet25.xml"/><Relationship Id="rId328" Type="http://schemas.openxmlformats.org/officeDocument/2006/relationships/worksheet" Target="worksheets/sheet328.xml"/><Relationship Id="rId535" Type="http://schemas.openxmlformats.org/officeDocument/2006/relationships/worksheet" Target="worksheets/sheet535.xml"/><Relationship Id="rId132" Type="http://schemas.openxmlformats.org/officeDocument/2006/relationships/worksheet" Target="worksheets/sheet132.xml"/><Relationship Id="rId174" Type="http://schemas.openxmlformats.org/officeDocument/2006/relationships/worksheet" Target="worksheets/sheet174.xml"/><Relationship Id="rId381" Type="http://schemas.openxmlformats.org/officeDocument/2006/relationships/worksheet" Target="worksheets/sheet381.xml"/><Relationship Id="rId602" Type="http://schemas.openxmlformats.org/officeDocument/2006/relationships/worksheet" Target="worksheets/sheet602.xml"/><Relationship Id="rId241" Type="http://schemas.openxmlformats.org/officeDocument/2006/relationships/worksheet" Target="worksheets/sheet241.xml"/><Relationship Id="rId437" Type="http://schemas.openxmlformats.org/officeDocument/2006/relationships/worksheet" Target="worksheets/sheet437.xml"/><Relationship Id="rId479" Type="http://schemas.openxmlformats.org/officeDocument/2006/relationships/worksheet" Target="worksheets/sheet479.xml"/><Relationship Id="rId36" Type="http://schemas.openxmlformats.org/officeDocument/2006/relationships/worksheet" Target="worksheets/sheet36.xml"/><Relationship Id="rId283" Type="http://schemas.openxmlformats.org/officeDocument/2006/relationships/worksheet" Target="worksheets/sheet283.xml"/><Relationship Id="rId339" Type="http://schemas.openxmlformats.org/officeDocument/2006/relationships/worksheet" Target="worksheets/sheet339.xml"/><Relationship Id="rId490" Type="http://schemas.openxmlformats.org/officeDocument/2006/relationships/worksheet" Target="worksheets/sheet490.xml"/><Relationship Id="rId504" Type="http://schemas.openxmlformats.org/officeDocument/2006/relationships/worksheet" Target="worksheets/sheet504.xml"/><Relationship Id="rId546" Type="http://schemas.openxmlformats.org/officeDocument/2006/relationships/worksheet" Target="worksheets/sheet546.xml"/><Relationship Id="rId78" Type="http://schemas.openxmlformats.org/officeDocument/2006/relationships/worksheet" Target="worksheets/sheet78.xml"/><Relationship Id="rId101" Type="http://schemas.openxmlformats.org/officeDocument/2006/relationships/worksheet" Target="worksheets/sheet101.xml"/><Relationship Id="rId143" Type="http://schemas.openxmlformats.org/officeDocument/2006/relationships/worksheet" Target="worksheets/sheet143.xml"/><Relationship Id="rId185" Type="http://schemas.openxmlformats.org/officeDocument/2006/relationships/worksheet" Target="worksheets/sheet185.xml"/><Relationship Id="rId350" Type="http://schemas.openxmlformats.org/officeDocument/2006/relationships/worksheet" Target="worksheets/sheet350.xml"/><Relationship Id="rId406" Type="http://schemas.openxmlformats.org/officeDocument/2006/relationships/worksheet" Target="worksheets/sheet406.xml"/><Relationship Id="rId588" Type="http://schemas.openxmlformats.org/officeDocument/2006/relationships/worksheet" Target="worksheets/sheet588.xml"/><Relationship Id="rId9" Type="http://schemas.openxmlformats.org/officeDocument/2006/relationships/worksheet" Target="worksheets/sheet9.xml"/><Relationship Id="rId210" Type="http://schemas.openxmlformats.org/officeDocument/2006/relationships/worksheet" Target="worksheets/sheet210.xml"/><Relationship Id="rId392" Type="http://schemas.openxmlformats.org/officeDocument/2006/relationships/worksheet" Target="worksheets/sheet392.xml"/><Relationship Id="rId448" Type="http://schemas.openxmlformats.org/officeDocument/2006/relationships/worksheet" Target="worksheets/sheet448.xml"/><Relationship Id="rId613" Type="http://schemas.openxmlformats.org/officeDocument/2006/relationships/worksheet" Target="worksheets/sheet613.xml"/><Relationship Id="rId252" Type="http://schemas.openxmlformats.org/officeDocument/2006/relationships/worksheet" Target="worksheets/sheet252.xml"/><Relationship Id="rId294" Type="http://schemas.openxmlformats.org/officeDocument/2006/relationships/worksheet" Target="worksheets/sheet294.xml"/><Relationship Id="rId308" Type="http://schemas.openxmlformats.org/officeDocument/2006/relationships/worksheet" Target="worksheets/sheet308.xml"/><Relationship Id="rId515" Type="http://schemas.openxmlformats.org/officeDocument/2006/relationships/worksheet" Target="worksheets/sheet515.xml"/><Relationship Id="rId47" Type="http://schemas.openxmlformats.org/officeDocument/2006/relationships/worksheet" Target="worksheets/sheet47.xml"/><Relationship Id="rId89" Type="http://schemas.openxmlformats.org/officeDocument/2006/relationships/worksheet" Target="worksheets/sheet89.xml"/><Relationship Id="rId112" Type="http://schemas.openxmlformats.org/officeDocument/2006/relationships/worksheet" Target="worksheets/sheet112.xml"/><Relationship Id="rId154" Type="http://schemas.openxmlformats.org/officeDocument/2006/relationships/worksheet" Target="worksheets/sheet154.xml"/><Relationship Id="rId361" Type="http://schemas.openxmlformats.org/officeDocument/2006/relationships/worksheet" Target="worksheets/sheet361.xml"/><Relationship Id="rId557" Type="http://schemas.openxmlformats.org/officeDocument/2006/relationships/worksheet" Target="worksheets/sheet557.xml"/><Relationship Id="rId599" Type="http://schemas.openxmlformats.org/officeDocument/2006/relationships/worksheet" Target="worksheets/sheet599.xml"/><Relationship Id="rId196" Type="http://schemas.openxmlformats.org/officeDocument/2006/relationships/worksheet" Target="worksheets/sheet196.xml"/><Relationship Id="rId417" Type="http://schemas.openxmlformats.org/officeDocument/2006/relationships/worksheet" Target="worksheets/sheet417.xml"/><Relationship Id="rId459" Type="http://schemas.openxmlformats.org/officeDocument/2006/relationships/worksheet" Target="worksheets/sheet459.xml"/><Relationship Id="rId16" Type="http://schemas.openxmlformats.org/officeDocument/2006/relationships/worksheet" Target="worksheets/sheet16.xml"/><Relationship Id="rId221" Type="http://schemas.openxmlformats.org/officeDocument/2006/relationships/worksheet" Target="worksheets/sheet221.xml"/><Relationship Id="rId263" Type="http://schemas.openxmlformats.org/officeDocument/2006/relationships/worksheet" Target="worksheets/sheet263.xml"/><Relationship Id="rId319" Type="http://schemas.openxmlformats.org/officeDocument/2006/relationships/worksheet" Target="worksheets/sheet319.xml"/><Relationship Id="rId470" Type="http://schemas.openxmlformats.org/officeDocument/2006/relationships/worksheet" Target="worksheets/sheet470.xml"/><Relationship Id="rId526" Type="http://schemas.openxmlformats.org/officeDocument/2006/relationships/worksheet" Target="worksheets/sheet526.xml"/><Relationship Id="rId58" Type="http://schemas.openxmlformats.org/officeDocument/2006/relationships/worksheet" Target="worksheets/sheet58.xml"/><Relationship Id="rId123" Type="http://schemas.openxmlformats.org/officeDocument/2006/relationships/worksheet" Target="worksheets/sheet123.xml"/><Relationship Id="rId330" Type="http://schemas.openxmlformats.org/officeDocument/2006/relationships/worksheet" Target="worksheets/sheet330.xml"/><Relationship Id="rId568" Type="http://schemas.openxmlformats.org/officeDocument/2006/relationships/worksheet" Target="worksheets/sheet568.xml"/><Relationship Id="rId165" Type="http://schemas.openxmlformats.org/officeDocument/2006/relationships/worksheet" Target="worksheets/sheet165.xml"/><Relationship Id="rId372" Type="http://schemas.openxmlformats.org/officeDocument/2006/relationships/worksheet" Target="worksheets/sheet372.xml"/><Relationship Id="rId428" Type="http://schemas.openxmlformats.org/officeDocument/2006/relationships/worksheet" Target="worksheets/sheet428.xml"/><Relationship Id="rId232" Type="http://schemas.openxmlformats.org/officeDocument/2006/relationships/worksheet" Target="worksheets/sheet232.xml"/><Relationship Id="rId274" Type="http://schemas.openxmlformats.org/officeDocument/2006/relationships/worksheet" Target="worksheets/sheet274.xml"/><Relationship Id="rId481" Type="http://schemas.openxmlformats.org/officeDocument/2006/relationships/worksheet" Target="worksheets/sheet481.xml"/><Relationship Id="rId27" Type="http://schemas.openxmlformats.org/officeDocument/2006/relationships/worksheet" Target="worksheets/sheet27.xml"/><Relationship Id="rId69" Type="http://schemas.openxmlformats.org/officeDocument/2006/relationships/worksheet" Target="worksheets/sheet69.xml"/><Relationship Id="rId134" Type="http://schemas.openxmlformats.org/officeDocument/2006/relationships/worksheet" Target="worksheets/sheet134.xml"/><Relationship Id="rId537" Type="http://schemas.openxmlformats.org/officeDocument/2006/relationships/worksheet" Target="worksheets/sheet537.xml"/><Relationship Id="rId579" Type="http://schemas.openxmlformats.org/officeDocument/2006/relationships/worksheet" Target="worksheets/sheet579.xml"/><Relationship Id="rId80" Type="http://schemas.openxmlformats.org/officeDocument/2006/relationships/worksheet" Target="worksheets/sheet80.xml"/><Relationship Id="rId176" Type="http://schemas.openxmlformats.org/officeDocument/2006/relationships/worksheet" Target="worksheets/sheet176.xml"/><Relationship Id="rId341" Type="http://schemas.openxmlformats.org/officeDocument/2006/relationships/worksheet" Target="worksheets/sheet341.xml"/><Relationship Id="rId383" Type="http://schemas.openxmlformats.org/officeDocument/2006/relationships/worksheet" Target="worksheets/sheet383.xml"/><Relationship Id="rId439" Type="http://schemas.openxmlformats.org/officeDocument/2006/relationships/worksheet" Target="worksheets/sheet439.xml"/><Relationship Id="rId590" Type="http://schemas.openxmlformats.org/officeDocument/2006/relationships/worksheet" Target="worksheets/sheet590.xml"/><Relationship Id="rId604" Type="http://schemas.openxmlformats.org/officeDocument/2006/relationships/worksheet" Target="worksheets/sheet604.xml"/><Relationship Id="rId201" Type="http://schemas.openxmlformats.org/officeDocument/2006/relationships/worksheet" Target="worksheets/sheet201.xml"/><Relationship Id="rId243" Type="http://schemas.openxmlformats.org/officeDocument/2006/relationships/worksheet" Target="worksheets/sheet243.xml"/><Relationship Id="rId285" Type="http://schemas.openxmlformats.org/officeDocument/2006/relationships/worksheet" Target="worksheets/sheet285.xml"/><Relationship Id="rId450" Type="http://schemas.openxmlformats.org/officeDocument/2006/relationships/worksheet" Target="worksheets/sheet450.xml"/><Relationship Id="rId506" Type="http://schemas.openxmlformats.org/officeDocument/2006/relationships/worksheet" Target="worksheets/sheet506.xml"/><Relationship Id="rId38" Type="http://schemas.openxmlformats.org/officeDocument/2006/relationships/worksheet" Target="worksheets/sheet38.xml"/><Relationship Id="rId103" Type="http://schemas.openxmlformats.org/officeDocument/2006/relationships/worksheet" Target="worksheets/sheet103.xml"/><Relationship Id="rId310" Type="http://schemas.openxmlformats.org/officeDocument/2006/relationships/worksheet" Target="worksheets/sheet310.xml"/><Relationship Id="rId492" Type="http://schemas.openxmlformats.org/officeDocument/2006/relationships/worksheet" Target="worksheets/sheet492.xml"/><Relationship Id="rId548" Type="http://schemas.openxmlformats.org/officeDocument/2006/relationships/worksheet" Target="worksheets/sheet548.xml"/><Relationship Id="rId91" Type="http://schemas.openxmlformats.org/officeDocument/2006/relationships/worksheet" Target="worksheets/sheet91.xml"/><Relationship Id="rId145" Type="http://schemas.openxmlformats.org/officeDocument/2006/relationships/worksheet" Target="worksheets/sheet145.xml"/><Relationship Id="rId187" Type="http://schemas.openxmlformats.org/officeDocument/2006/relationships/worksheet" Target="worksheets/sheet187.xml"/><Relationship Id="rId352" Type="http://schemas.openxmlformats.org/officeDocument/2006/relationships/worksheet" Target="worksheets/sheet352.xml"/><Relationship Id="rId394" Type="http://schemas.openxmlformats.org/officeDocument/2006/relationships/worksheet" Target="worksheets/sheet394.xml"/><Relationship Id="rId408" Type="http://schemas.openxmlformats.org/officeDocument/2006/relationships/worksheet" Target="worksheets/sheet408.xml"/><Relationship Id="rId615" Type="http://schemas.openxmlformats.org/officeDocument/2006/relationships/externalLink" Target="externalLinks/externalLink2.xml"/><Relationship Id="rId212" Type="http://schemas.openxmlformats.org/officeDocument/2006/relationships/worksheet" Target="worksheets/sheet212.xml"/><Relationship Id="rId254" Type="http://schemas.openxmlformats.org/officeDocument/2006/relationships/worksheet" Target="worksheets/sheet254.xml"/><Relationship Id="rId49" Type="http://schemas.openxmlformats.org/officeDocument/2006/relationships/worksheet" Target="worksheets/sheet49.xml"/><Relationship Id="rId114" Type="http://schemas.openxmlformats.org/officeDocument/2006/relationships/worksheet" Target="worksheets/sheet114.xml"/><Relationship Id="rId296" Type="http://schemas.openxmlformats.org/officeDocument/2006/relationships/worksheet" Target="worksheets/sheet296.xml"/><Relationship Id="rId461" Type="http://schemas.openxmlformats.org/officeDocument/2006/relationships/worksheet" Target="worksheets/sheet461.xml"/><Relationship Id="rId517" Type="http://schemas.openxmlformats.org/officeDocument/2006/relationships/worksheet" Target="worksheets/sheet517.xml"/><Relationship Id="rId559" Type="http://schemas.openxmlformats.org/officeDocument/2006/relationships/worksheet" Target="worksheets/sheet559.xml"/><Relationship Id="rId60" Type="http://schemas.openxmlformats.org/officeDocument/2006/relationships/worksheet" Target="worksheets/sheet60.xml"/><Relationship Id="rId156" Type="http://schemas.openxmlformats.org/officeDocument/2006/relationships/worksheet" Target="worksheets/sheet156.xml"/><Relationship Id="rId198" Type="http://schemas.openxmlformats.org/officeDocument/2006/relationships/worksheet" Target="worksheets/sheet198.xml"/><Relationship Id="rId321" Type="http://schemas.openxmlformats.org/officeDocument/2006/relationships/worksheet" Target="worksheets/sheet321.xml"/><Relationship Id="rId363" Type="http://schemas.openxmlformats.org/officeDocument/2006/relationships/worksheet" Target="worksheets/sheet363.xml"/><Relationship Id="rId419" Type="http://schemas.openxmlformats.org/officeDocument/2006/relationships/worksheet" Target="worksheets/sheet419.xml"/><Relationship Id="rId570" Type="http://schemas.openxmlformats.org/officeDocument/2006/relationships/worksheet" Target="worksheets/sheet570.xml"/><Relationship Id="rId223" Type="http://schemas.openxmlformats.org/officeDocument/2006/relationships/worksheet" Target="worksheets/sheet223.xml"/><Relationship Id="rId430" Type="http://schemas.openxmlformats.org/officeDocument/2006/relationships/worksheet" Target="worksheets/sheet430.xml"/><Relationship Id="rId18" Type="http://schemas.openxmlformats.org/officeDocument/2006/relationships/worksheet" Target="worksheets/sheet18.xml"/><Relationship Id="rId265" Type="http://schemas.openxmlformats.org/officeDocument/2006/relationships/worksheet" Target="worksheets/sheet265.xml"/><Relationship Id="rId472" Type="http://schemas.openxmlformats.org/officeDocument/2006/relationships/worksheet" Target="worksheets/sheet472.xml"/><Relationship Id="rId528" Type="http://schemas.openxmlformats.org/officeDocument/2006/relationships/worksheet" Target="worksheets/sheet528.xml"/><Relationship Id="rId125" Type="http://schemas.openxmlformats.org/officeDocument/2006/relationships/worksheet" Target="worksheets/sheet125.xml"/><Relationship Id="rId167" Type="http://schemas.openxmlformats.org/officeDocument/2006/relationships/worksheet" Target="worksheets/sheet167.xml"/><Relationship Id="rId332" Type="http://schemas.openxmlformats.org/officeDocument/2006/relationships/worksheet" Target="worksheets/sheet332.xml"/><Relationship Id="rId374" Type="http://schemas.openxmlformats.org/officeDocument/2006/relationships/worksheet" Target="worksheets/sheet374.xml"/><Relationship Id="rId581" Type="http://schemas.openxmlformats.org/officeDocument/2006/relationships/worksheet" Target="worksheets/sheet581.xml"/><Relationship Id="rId71" Type="http://schemas.openxmlformats.org/officeDocument/2006/relationships/worksheet" Target="worksheets/sheet71.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76" Type="http://schemas.openxmlformats.org/officeDocument/2006/relationships/worksheet" Target="worksheets/sheet276.xml"/><Relationship Id="rId441" Type="http://schemas.openxmlformats.org/officeDocument/2006/relationships/worksheet" Target="worksheets/sheet441.xml"/><Relationship Id="rId483" Type="http://schemas.openxmlformats.org/officeDocument/2006/relationships/worksheet" Target="worksheets/sheet483.xml"/><Relationship Id="rId539" Type="http://schemas.openxmlformats.org/officeDocument/2006/relationships/worksheet" Target="worksheets/sheet539.xml"/><Relationship Id="rId40" Type="http://schemas.openxmlformats.org/officeDocument/2006/relationships/worksheet" Target="worksheets/sheet40.xml"/><Relationship Id="rId136" Type="http://schemas.openxmlformats.org/officeDocument/2006/relationships/worksheet" Target="worksheets/sheet136.xml"/><Relationship Id="rId178" Type="http://schemas.openxmlformats.org/officeDocument/2006/relationships/worksheet" Target="worksheets/sheet178.xml"/><Relationship Id="rId301" Type="http://schemas.openxmlformats.org/officeDocument/2006/relationships/worksheet" Target="worksheets/sheet301.xml"/><Relationship Id="rId343" Type="http://schemas.openxmlformats.org/officeDocument/2006/relationships/worksheet" Target="worksheets/sheet343.xml"/><Relationship Id="rId550" Type="http://schemas.openxmlformats.org/officeDocument/2006/relationships/worksheet" Target="worksheets/sheet550.xml"/><Relationship Id="rId82" Type="http://schemas.openxmlformats.org/officeDocument/2006/relationships/worksheet" Target="worksheets/sheet82.xml"/><Relationship Id="rId203" Type="http://schemas.openxmlformats.org/officeDocument/2006/relationships/worksheet" Target="worksheets/sheet203.xml"/><Relationship Id="rId385" Type="http://schemas.openxmlformats.org/officeDocument/2006/relationships/worksheet" Target="worksheets/sheet385.xml"/><Relationship Id="rId592" Type="http://schemas.openxmlformats.org/officeDocument/2006/relationships/worksheet" Target="worksheets/sheet592.xml"/><Relationship Id="rId606" Type="http://schemas.openxmlformats.org/officeDocument/2006/relationships/worksheet" Target="worksheets/sheet606.xml"/><Relationship Id="rId245" Type="http://schemas.openxmlformats.org/officeDocument/2006/relationships/worksheet" Target="worksheets/sheet245.xml"/><Relationship Id="rId287" Type="http://schemas.openxmlformats.org/officeDocument/2006/relationships/worksheet" Target="worksheets/sheet287.xml"/><Relationship Id="rId410" Type="http://schemas.openxmlformats.org/officeDocument/2006/relationships/worksheet" Target="worksheets/sheet410.xml"/><Relationship Id="rId452" Type="http://schemas.openxmlformats.org/officeDocument/2006/relationships/worksheet" Target="worksheets/sheet452.xml"/><Relationship Id="rId494" Type="http://schemas.openxmlformats.org/officeDocument/2006/relationships/worksheet" Target="worksheets/sheet494.xml"/><Relationship Id="rId508" Type="http://schemas.openxmlformats.org/officeDocument/2006/relationships/worksheet" Target="worksheets/sheet508.xml"/><Relationship Id="rId105" Type="http://schemas.openxmlformats.org/officeDocument/2006/relationships/worksheet" Target="worksheets/sheet105.xml"/><Relationship Id="rId147" Type="http://schemas.openxmlformats.org/officeDocument/2006/relationships/worksheet" Target="worksheets/sheet147.xml"/><Relationship Id="rId312" Type="http://schemas.openxmlformats.org/officeDocument/2006/relationships/worksheet" Target="worksheets/sheet312.xml"/><Relationship Id="rId354" Type="http://schemas.openxmlformats.org/officeDocument/2006/relationships/worksheet" Target="worksheets/sheet354.xml"/><Relationship Id="rId51" Type="http://schemas.openxmlformats.org/officeDocument/2006/relationships/worksheet" Target="worksheets/sheet51.xml"/><Relationship Id="rId93" Type="http://schemas.openxmlformats.org/officeDocument/2006/relationships/worksheet" Target="worksheets/sheet93.xml"/><Relationship Id="rId189" Type="http://schemas.openxmlformats.org/officeDocument/2006/relationships/worksheet" Target="worksheets/sheet189.xml"/><Relationship Id="rId396" Type="http://schemas.openxmlformats.org/officeDocument/2006/relationships/worksheet" Target="worksheets/sheet396.xml"/><Relationship Id="rId561" Type="http://schemas.openxmlformats.org/officeDocument/2006/relationships/worksheet" Target="worksheets/sheet561.xml"/><Relationship Id="rId617" Type="http://schemas.openxmlformats.org/officeDocument/2006/relationships/theme" Target="theme/theme1.xml"/><Relationship Id="rId214" Type="http://schemas.openxmlformats.org/officeDocument/2006/relationships/worksheet" Target="worksheets/sheet214.xml"/><Relationship Id="rId256" Type="http://schemas.openxmlformats.org/officeDocument/2006/relationships/worksheet" Target="worksheets/sheet256.xml"/><Relationship Id="rId298" Type="http://schemas.openxmlformats.org/officeDocument/2006/relationships/worksheet" Target="worksheets/sheet298.xml"/><Relationship Id="rId421" Type="http://schemas.openxmlformats.org/officeDocument/2006/relationships/worksheet" Target="worksheets/sheet421.xml"/><Relationship Id="rId463" Type="http://schemas.openxmlformats.org/officeDocument/2006/relationships/worksheet" Target="worksheets/sheet463.xml"/><Relationship Id="rId519" Type="http://schemas.openxmlformats.org/officeDocument/2006/relationships/worksheet" Target="worksheets/sheet519.xml"/><Relationship Id="rId116" Type="http://schemas.openxmlformats.org/officeDocument/2006/relationships/worksheet" Target="worksheets/sheet116.xml"/><Relationship Id="rId158" Type="http://schemas.openxmlformats.org/officeDocument/2006/relationships/worksheet" Target="worksheets/sheet158.xml"/><Relationship Id="rId323" Type="http://schemas.openxmlformats.org/officeDocument/2006/relationships/worksheet" Target="worksheets/sheet323.xml"/><Relationship Id="rId530" Type="http://schemas.openxmlformats.org/officeDocument/2006/relationships/worksheet" Target="worksheets/sheet530.xml"/><Relationship Id="rId20" Type="http://schemas.openxmlformats.org/officeDocument/2006/relationships/worksheet" Target="worksheets/sheet20.xml"/><Relationship Id="rId62" Type="http://schemas.openxmlformats.org/officeDocument/2006/relationships/worksheet" Target="worksheets/sheet62.xml"/><Relationship Id="rId365" Type="http://schemas.openxmlformats.org/officeDocument/2006/relationships/worksheet" Target="worksheets/sheet365.xml"/><Relationship Id="rId572" Type="http://schemas.openxmlformats.org/officeDocument/2006/relationships/worksheet" Target="worksheets/sheet572.xml"/><Relationship Id="rId225" Type="http://schemas.openxmlformats.org/officeDocument/2006/relationships/worksheet" Target="worksheets/sheet225.xml"/><Relationship Id="rId267" Type="http://schemas.openxmlformats.org/officeDocument/2006/relationships/worksheet" Target="worksheets/sheet267.xml"/><Relationship Id="rId432" Type="http://schemas.openxmlformats.org/officeDocument/2006/relationships/worksheet" Target="worksheets/sheet432.xml"/><Relationship Id="rId474" Type="http://schemas.openxmlformats.org/officeDocument/2006/relationships/worksheet" Target="worksheets/sheet474.xml"/><Relationship Id="rId127" Type="http://schemas.openxmlformats.org/officeDocument/2006/relationships/worksheet" Target="worksheets/sheet127.xml"/><Relationship Id="rId31" Type="http://schemas.openxmlformats.org/officeDocument/2006/relationships/worksheet" Target="worksheets/sheet31.xml"/><Relationship Id="rId73" Type="http://schemas.openxmlformats.org/officeDocument/2006/relationships/worksheet" Target="worksheets/sheet73.xml"/><Relationship Id="rId169" Type="http://schemas.openxmlformats.org/officeDocument/2006/relationships/worksheet" Target="worksheets/sheet169.xml"/><Relationship Id="rId334" Type="http://schemas.openxmlformats.org/officeDocument/2006/relationships/worksheet" Target="worksheets/sheet334.xml"/><Relationship Id="rId376" Type="http://schemas.openxmlformats.org/officeDocument/2006/relationships/worksheet" Target="worksheets/sheet376.xml"/><Relationship Id="rId541" Type="http://schemas.openxmlformats.org/officeDocument/2006/relationships/worksheet" Target="worksheets/sheet541.xml"/><Relationship Id="rId583" Type="http://schemas.openxmlformats.org/officeDocument/2006/relationships/worksheet" Target="worksheets/sheet583.xml"/><Relationship Id="rId4" Type="http://schemas.openxmlformats.org/officeDocument/2006/relationships/worksheet" Target="worksheets/sheet4.xml"/><Relationship Id="rId180" Type="http://schemas.openxmlformats.org/officeDocument/2006/relationships/worksheet" Target="worksheets/sheet180.xml"/><Relationship Id="rId236" Type="http://schemas.openxmlformats.org/officeDocument/2006/relationships/worksheet" Target="worksheets/sheet236.xml"/><Relationship Id="rId278" Type="http://schemas.openxmlformats.org/officeDocument/2006/relationships/worksheet" Target="worksheets/sheet278.xml"/><Relationship Id="rId401" Type="http://schemas.openxmlformats.org/officeDocument/2006/relationships/worksheet" Target="worksheets/sheet401.xml"/><Relationship Id="rId443" Type="http://schemas.openxmlformats.org/officeDocument/2006/relationships/worksheet" Target="worksheets/sheet443.xml"/><Relationship Id="rId303" Type="http://schemas.openxmlformats.org/officeDocument/2006/relationships/worksheet" Target="worksheets/sheet303.xml"/><Relationship Id="rId485" Type="http://schemas.openxmlformats.org/officeDocument/2006/relationships/worksheet" Target="worksheets/sheet485.xml"/><Relationship Id="rId42" Type="http://schemas.openxmlformats.org/officeDocument/2006/relationships/worksheet" Target="worksheets/sheet42.xml"/><Relationship Id="rId84" Type="http://schemas.openxmlformats.org/officeDocument/2006/relationships/worksheet" Target="worksheets/sheet84.xml"/><Relationship Id="rId138" Type="http://schemas.openxmlformats.org/officeDocument/2006/relationships/worksheet" Target="worksheets/sheet138.xml"/><Relationship Id="rId345" Type="http://schemas.openxmlformats.org/officeDocument/2006/relationships/worksheet" Target="worksheets/sheet345.xml"/><Relationship Id="rId387" Type="http://schemas.openxmlformats.org/officeDocument/2006/relationships/worksheet" Target="worksheets/sheet387.xml"/><Relationship Id="rId510" Type="http://schemas.openxmlformats.org/officeDocument/2006/relationships/worksheet" Target="worksheets/sheet510.xml"/><Relationship Id="rId552" Type="http://schemas.openxmlformats.org/officeDocument/2006/relationships/worksheet" Target="worksheets/sheet552.xml"/><Relationship Id="rId594" Type="http://schemas.openxmlformats.org/officeDocument/2006/relationships/worksheet" Target="worksheets/sheet594.xml"/><Relationship Id="rId608" Type="http://schemas.openxmlformats.org/officeDocument/2006/relationships/worksheet" Target="worksheets/sheet608.xml"/><Relationship Id="rId191" Type="http://schemas.openxmlformats.org/officeDocument/2006/relationships/worksheet" Target="worksheets/sheet191.xml"/><Relationship Id="rId205" Type="http://schemas.openxmlformats.org/officeDocument/2006/relationships/worksheet" Target="worksheets/sheet205.xml"/><Relationship Id="rId247" Type="http://schemas.openxmlformats.org/officeDocument/2006/relationships/worksheet" Target="worksheets/sheet247.xml"/><Relationship Id="rId412" Type="http://schemas.openxmlformats.org/officeDocument/2006/relationships/worksheet" Target="worksheets/sheet412.xml"/><Relationship Id="rId107" Type="http://schemas.openxmlformats.org/officeDocument/2006/relationships/worksheet" Target="worksheets/sheet107.xml"/><Relationship Id="rId289" Type="http://schemas.openxmlformats.org/officeDocument/2006/relationships/worksheet" Target="worksheets/sheet289.xml"/><Relationship Id="rId454" Type="http://schemas.openxmlformats.org/officeDocument/2006/relationships/worksheet" Target="worksheets/sheet454.xml"/><Relationship Id="rId496" Type="http://schemas.openxmlformats.org/officeDocument/2006/relationships/worksheet" Target="worksheets/sheet496.xml"/><Relationship Id="rId11" Type="http://schemas.openxmlformats.org/officeDocument/2006/relationships/worksheet" Target="worksheets/sheet11.xml"/><Relationship Id="rId53" Type="http://schemas.openxmlformats.org/officeDocument/2006/relationships/worksheet" Target="worksheets/sheet53.xml"/><Relationship Id="rId149" Type="http://schemas.openxmlformats.org/officeDocument/2006/relationships/worksheet" Target="worksheets/sheet149.xml"/><Relationship Id="rId314" Type="http://schemas.openxmlformats.org/officeDocument/2006/relationships/worksheet" Target="worksheets/sheet314.xml"/><Relationship Id="rId356" Type="http://schemas.openxmlformats.org/officeDocument/2006/relationships/worksheet" Target="worksheets/sheet356.xml"/><Relationship Id="rId398" Type="http://schemas.openxmlformats.org/officeDocument/2006/relationships/worksheet" Target="worksheets/sheet398.xml"/><Relationship Id="rId521" Type="http://schemas.openxmlformats.org/officeDocument/2006/relationships/worksheet" Target="worksheets/sheet521.xml"/><Relationship Id="rId563" Type="http://schemas.openxmlformats.org/officeDocument/2006/relationships/worksheet" Target="worksheets/sheet563.xml"/><Relationship Id="rId619" Type="http://schemas.openxmlformats.org/officeDocument/2006/relationships/sharedStrings" Target="sharedStrings.xml"/><Relationship Id="rId95" Type="http://schemas.openxmlformats.org/officeDocument/2006/relationships/worksheet" Target="worksheets/sheet95.xml"/><Relationship Id="rId160" Type="http://schemas.openxmlformats.org/officeDocument/2006/relationships/worksheet" Target="worksheets/sheet160.xml"/><Relationship Id="rId216" Type="http://schemas.openxmlformats.org/officeDocument/2006/relationships/worksheet" Target="worksheets/sheet216.xml"/><Relationship Id="rId423" Type="http://schemas.openxmlformats.org/officeDocument/2006/relationships/worksheet" Target="worksheets/sheet423.xml"/><Relationship Id="rId258" Type="http://schemas.openxmlformats.org/officeDocument/2006/relationships/worksheet" Target="worksheets/sheet258.xml"/><Relationship Id="rId465" Type="http://schemas.openxmlformats.org/officeDocument/2006/relationships/worksheet" Target="worksheets/sheet465.xml"/><Relationship Id="rId22" Type="http://schemas.openxmlformats.org/officeDocument/2006/relationships/worksheet" Target="worksheets/sheet22.xml"/><Relationship Id="rId64" Type="http://schemas.openxmlformats.org/officeDocument/2006/relationships/worksheet" Target="worksheets/sheet64.xml"/><Relationship Id="rId118" Type="http://schemas.openxmlformats.org/officeDocument/2006/relationships/worksheet" Target="worksheets/sheet118.xml"/><Relationship Id="rId325" Type="http://schemas.openxmlformats.org/officeDocument/2006/relationships/worksheet" Target="worksheets/sheet325.xml"/><Relationship Id="rId367" Type="http://schemas.openxmlformats.org/officeDocument/2006/relationships/worksheet" Target="worksheets/sheet367.xml"/><Relationship Id="rId532" Type="http://schemas.openxmlformats.org/officeDocument/2006/relationships/worksheet" Target="worksheets/sheet532.xml"/><Relationship Id="rId574" Type="http://schemas.openxmlformats.org/officeDocument/2006/relationships/worksheet" Target="worksheets/sheet574.xml"/><Relationship Id="rId171" Type="http://schemas.openxmlformats.org/officeDocument/2006/relationships/worksheet" Target="worksheets/sheet171.xml"/><Relationship Id="rId227" Type="http://schemas.openxmlformats.org/officeDocument/2006/relationships/worksheet" Target="worksheets/sheet227.xml"/><Relationship Id="rId269" Type="http://schemas.openxmlformats.org/officeDocument/2006/relationships/worksheet" Target="worksheets/sheet269.xml"/><Relationship Id="rId434" Type="http://schemas.openxmlformats.org/officeDocument/2006/relationships/worksheet" Target="worksheets/sheet434.xml"/><Relationship Id="rId476" Type="http://schemas.openxmlformats.org/officeDocument/2006/relationships/worksheet" Target="worksheets/sheet476.xml"/><Relationship Id="rId33" Type="http://schemas.openxmlformats.org/officeDocument/2006/relationships/worksheet" Target="worksheets/sheet33.xml"/><Relationship Id="rId129" Type="http://schemas.openxmlformats.org/officeDocument/2006/relationships/worksheet" Target="worksheets/sheet129.xml"/><Relationship Id="rId280" Type="http://schemas.openxmlformats.org/officeDocument/2006/relationships/worksheet" Target="worksheets/sheet280.xml"/><Relationship Id="rId336" Type="http://schemas.openxmlformats.org/officeDocument/2006/relationships/worksheet" Target="worksheets/sheet336.xml"/><Relationship Id="rId501" Type="http://schemas.openxmlformats.org/officeDocument/2006/relationships/worksheet" Target="worksheets/sheet501.xml"/><Relationship Id="rId543" Type="http://schemas.openxmlformats.org/officeDocument/2006/relationships/worksheet" Target="worksheets/sheet543.xml"/><Relationship Id="rId75" Type="http://schemas.openxmlformats.org/officeDocument/2006/relationships/worksheet" Target="worksheets/sheet75.xml"/><Relationship Id="rId140" Type="http://schemas.openxmlformats.org/officeDocument/2006/relationships/worksheet" Target="worksheets/sheet140.xml"/><Relationship Id="rId182" Type="http://schemas.openxmlformats.org/officeDocument/2006/relationships/worksheet" Target="worksheets/sheet182.xml"/><Relationship Id="rId378" Type="http://schemas.openxmlformats.org/officeDocument/2006/relationships/worksheet" Target="worksheets/sheet378.xml"/><Relationship Id="rId403" Type="http://schemas.openxmlformats.org/officeDocument/2006/relationships/worksheet" Target="worksheets/sheet403.xml"/><Relationship Id="rId585" Type="http://schemas.openxmlformats.org/officeDocument/2006/relationships/worksheet" Target="worksheets/sheet585.xml"/><Relationship Id="rId6" Type="http://schemas.openxmlformats.org/officeDocument/2006/relationships/worksheet" Target="worksheets/sheet6.xml"/><Relationship Id="rId238" Type="http://schemas.openxmlformats.org/officeDocument/2006/relationships/worksheet" Target="worksheets/sheet238.xml"/><Relationship Id="rId445" Type="http://schemas.openxmlformats.org/officeDocument/2006/relationships/worksheet" Target="worksheets/sheet445.xml"/><Relationship Id="rId487" Type="http://schemas.openxmlformats.org/officeDocument/2006/relationships/worksheet" Target="worksheets/sheet487.xml"/><Relationship Id="rId610" Type="http://schemas.openxmlformats.org/officeDocument/2006/relationships/worksheet" Target="worksheets/sheet610.xml"/><Relationship Id="rId291" Type="http://schemas.openxmlformats.org/officeDocument/2006/relationships/worksheet" Target="worksheets/sheet291.xml"/><Relationship Id="rId305" Type="http://schemas.openxmlformats.org/officeDocument/2006/relationships/worksheet" Target="worksheets/sheet305.xml"/><Relationship Id="rId347" Type="http://schemas.openxmlformats.org/officeDocument/2006/relationships/worksheet" Target="worksheets/sheet347.xml"/><Relationship Id="rId512" Type="http://schemas.openxmlformats.org/officeDocument/2006/relationships/worksheet" Target="worksheets/sheet512.xml"/><Relationship Id="rId44" Type="http://schemas.openxmlformats.org/officeDocument/2006/relationships/worksheet" Target="worksheets/sheet44.xml"/><Relationship Id="rId86" Type="http://schemas.openxmlformats.org/officeDocument/2006/relationships/worksheet" Target="worksheets/sheet86.xml"/><Relationship Id="rId151" Type="http://schemas.openxmlformats.org/officeDocument/2006/relationships/worksheet" Target="worksheets/sheet151.xml"/><Relationship Id="rId389" Type="http://schemas.openxmlformats.org/officeDocument/2006/relationships/worksheet" Target="worksheets/sheet389.xml"/><Relationship Id="rId554" Type="http://schemas.openxmlformats.org/officeDocument/2006/relationships/worksheet" Target="worksheets/sheet554.xml"/><Relationship Id="rId596" Type="http://schemas.openxmlformats.org/officeDocument/2006/relationships/worksheet" Target="worksheets/sheet596.xml"/><Relationship Id="rId193" Type="http://schemas.openxmlformats.org/officeDocument/2006/relationships/worksheet" Target="worksheets/sheet193.xml"/><Relationship Id="rId207" Type="http://schemas.openxmlformats.org/officeDocument/2006/relationships/worksheet" Target="worksheets/sheet207.xml"/><Relationship Id="rId249" Type="http://schemas.openxmlformats.org/officeDocument/2006/relationships/worksheet" Target="worksheets/sheet249.xml"/><Relationship Id="rId414" Type="http://schemas.openxmlformats.org/officeDocument/2006/relationships/worksheet" Target="worksheets/sheet414.xml"/><Relationship Id="rId456" Type="http://schemas.openxmlformats.org/officeDocument/2006/relationships/worksheet" Target="worksheets/sheet456.xml"/><Relationship Id="rId498" Type="http://schemas.openxmlformats.org/officeDocument/2006/relationships/worksheet" Target="worksheets/sheet498.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316" Type="http://schemas.openxmlformats.org/officeDocument/2006/relationships/worksheet" Target="worksheets/sheet316.xml"/><Relationship Id="rId523" Type="http://schemas.openxmlformats.org/officeDocument/2006/relationships/worksheet" Target="worksheets/sheet523.xml"/><Relationship Id="rId55" Type="http://schemas.openxmlformats.org/officeDocument/2006/relationships/worksheet" Target="worksheets/sheet55.xml"/><Relationship Id="rId97" Type="http://schemas.openxmlformats.org/officeDocument/2006/relationships/worksheet" Target="worksheets/sheet97.xml"/><Relationship Id="rId120" Type="http://schemas.openxmlformats.org/officeDocument/2006/relationships/worksheet" Target="worksheets/sheet120.xml"/><Relationship Id="rId358" Type="http://schemas.openxmlformats.org/officeDocument/2006/relationships/worksheet" Target="worksheets/sheet358.xml"/><Relationship Id="rId565" Type="http://schemas.openxmlformats.org/officeDocument/2006/relationships/worksheet" Target="worksheets/sheet565.xml"/><Relationship Id="rId162" Type="http://schemas.openxmlformats.org/officeDocument/2006/relationships/worksheet" Target="worksheets/sheet162.xml"/><Relationship Id="rId218" Type="http://schemas.openxmlformats.org/officeDocument/2006/relationships/worksheet" Target="worksheets/sheet218.xml"/><Relationship Id="rId425" Type="http://schemas.openxmlformats.org/officeDocument/2006/relationships/worksheet" Target="worksheets/sheet425.xml"/><Relationship Id="rId467" Type="http://schemas.openxmlformats.org/officeDocument/2006/relationships/worksheet" Target="worksheets/sheet467.xml"/><Relationship Id="rId271" Type="http://schemas.openxmlformats.org/officeDocument/2006/relationships/worksheet" Target="worksheets/sheet271.xml"/><Relationship Id="rId24" Type="http://schemas.openxmlformats.org/officeDocument/2006/relationships/worksheet" Target="worksheets/sheet24.xml"/><Relationship Id="rId66" Type="http://schemas.openxmlformats.org/officeDocument/2006/relationships/worksheet" Target="worksheets/sheet66.xml"/><Relationship Id="rId131" Type="http://schemas.openxmlformats.org/officeDocument/2006/relationships/worksheet" Target="worksheets/sheet131.xml"/><Relationship Id="rId327" Type="http://schemas.openxmlformats.org/officeDocument/2006/relationships/worksheet" Target="worksheets/sheet327.xml"/><Relationship Id="rId369" Type="http://schemas.openxmlformats.org/officeDocument/2006/relationships/worksheet" Target="worksheets/sheet369.xml"/><Relationship Id="rId534" Type="http://schemas.openxmlformats.org/officeDocument/2006/relationships/worksheet" Target="worksheets/sheet534.xml"/><Relationship Id="rId576" Type="http://schemas.openxmlformats.org/officeDocument/2006/relationships/worksheet" Target="worksheets/sheet576.xml"/><Relationship Id="rId173" Type="http://schemas.openxmlformats.org/officeDocument/2006/relationships/worksheet" Target="worksheets/sheet173.xml"/><Relationship Id="rId229" Type="http://schemas.openxmlformats.org/officeDocument/2006/relationships/worksheet" Target="worksheets/sheet229.xml"/><Relationship Id="rId380" Type="http://schemas.openxmlformats.org/officeDocument/2006/relationships/worksheet" Target="worksheets/sheet380.xml"/><Relationship Id="rId436" Type="http://schemas.openxmlformats.org/officeDocument/2006/relationships/worksheet" Target="worksheets/sheet436.xml"/><Relationship Id="rId601" Type="http://schemas.openxmlformats.org/officeDocument/2006/relationships/worksheet" Target="worksheets/sheet601.xml"/><Relationship Id="rId240" Type="http://schemas.openxmlformats.org/officeDocument/2006/relationships/worksheet" Target="worksheets/sheet240.xml"/><Relationship Id="rId478" Type="http://schemas.openxmlformats.org/officeDocument/2006/relationships/worksheet" Target="worksheets/sheet478.xml"/><Relationship Id="rId35" Type="http://schemas.openxmlformats.org/officeDocument/2006/relationships/worksheet" Target="worksheets/sheet35.xml"/><Relationship Id="rId77" Type="http://schemas.openxmlformats.org/officeDocument/2006/relationships/worksheet" Target="worksheets/sheet77.xml"/><Relationship Id="rId100" Type="http://schemas.openxmlformats.org/officeDocument/2006/relationships/worksheet" Target="worksheets/sheet100.xml"/><Relationship Id="rId282" Type="http://schemas.openxmlformats.org/officeDocument/2006/relationships/worksheet" Target="worksheets/sheet282.xml"/><Relationship Id="rId338" Type="http://schemas.openxmlformats.org/officeDocument/2006/relationships/worksheet" Target="worksheets/sheet338.xml"/><Relationship Id="rId503" Type="http://schemas.openxmlformats.org/officeDocument/2006/relationships/worksheet" Target="worksheets/sheet503.xml"/><Relationship Id="rId545" Type="http://schemas.openxmlformats.org/officeDocument/2006/relationships/worksheet" Target="worksheets/sheet545.xml"/><Relationship Id="rId587" Type="http://schemas.openxmlformats.org/officeDocument/2006/relationships/worksheet" Target="worksheets/sheet587.xml"/><Relationship Id="rId8" Type="http://schemas.openxmlformats.org/officeDocument/2006/relationships/worksheet" Target="worksheets/sheet8.xml"/><Relationship Id="rId142" Type="http://schemas.openxmlformats.org/officeDocument/2006/relationships/worksheet" Target="worksheets/sheet142.xml"/><Relationship Id="rId184" Type="http://schemas.openxmlformats.org/officeDocument/2006/relationships/worksheet" Target="worksheets/sheet184.xml"/><Relationship Id="rId391" Type="http://schemas.openxmlformats.org/officeDocument/2006/relationships/worksheet" Target="worksheets/sheet391.xml"/><Relationship Id="rId405" Type="http://schemas.openxmlformats.org/officeDocument/2006/relationships/worksheet" Target="worksheets/sheet405.xml"/><Relationship Id="rId447" Type="http://schemas.openxmlformats.org/officeDocument/2006/relationships/worksheet" Target="worksheets/sheet447.xml"/><Relationship Id="rId612" Type="http://schemas.openxmlformats.org/officeDocument/2006/relationships/worksheet" Target="worksheets/sheet612.xml"/><Relationship Id="rId251" Type="http://schemas.openxmlformats.org/officeDocument/2006/relationships/worksheet" Target="worksheets/sheet251.xml"/><Relationship Id="rId489" Type="http://schemas.openxmlformats.org/officeDocument/2006/relationships/worksheet" Target="worksheets/sheet489.xml"/><Relationship Id="rId46" Type="http://schemas.openxmlformats.org/officeDocument/2006/relationships/worksheet" Target="worksheets/sheet46.xml"/><Relationship Id="rId293" Type="http://schemas.openxmlformats.org/officeDocument/2006/relationships/worksheet" Target="worksheets/sheet293.xml"/><Relationship Id="rId307" Type="http://schemas.openxmlformats.org/officeDocument/2006/relationships/worksheet" Target="worksheets/sheet307.xml"/><Relationship Id="rId349" Type="http://schemas.openxmlformats.org/officeDocument/2006/relationships/worksheet" Target="worksheets/sheet349.xml"/><Relationship Id="rId514" Type="http://schemas.openxmlformats.org/officeDocument/2006/relationships/worksheet" Target="worksheets/sheet514.xml"/><Relationship Id="rId556" Type="http://schemas.openxmlformats.org/officeDocument/2006/relationships/worksheet" Target="worksheets/sheet556.xml"/><Relationship Id="rId88" Type="http://schemas.openxmlformats.org/officeDocument/2006/relationships/worksheet" Target="worksheets/sheet88.xml"/><Relationship Id="rId111" Type="http://schemas.openxmlformats.org/officeDocument/2006/relationships/worksheet" Target="worksheets/sheet111.xml"/><Relationship Id="rId153" Type="http://schemas.openxmlformats.org/officeDocument/2006/relationships/worksheet" Target="worksheets/sheet153.xml"/><Relationship Id="rId195" Type="http://schemas.openxmlformats.org/officeDocument/2006/relationships/worksheet" Target="worksheets/sheet195.xml"/><Relationship Id="rId209" Type="http://schemas.openxmlformats.org/officeDocument/2006/relationships/worksheet" Target="worksheets/sheet209.xml"/><Relationship Id="rId360" Type="http://schemas.openxmlformats.org/officeDocument/2006/relationships/worksheet" Target="worksheets/sheet360.xml"/><Relationship Id="rId416" Type="http://schemas.openxmlformats.org/officeDocument/2006/relationships/worksheet" Target="worksheets/sheet416.xml"/><Relationship Id="rId598" Type="http://schemas.openxmlformats.org/officeDocument/2006/relationships/worksheet" Target="worksheets/sheet598.xml"/><Relationship Id="rId220" Type="http://schemas.openxmlformats.org/officeDocument/2006/relationships/worksheet" Target="worksheets/sheet220.xml"/><Relationship Id="rId458" Type="http://schemas.openxmlformats.org/officeDocument/2006/relationships/worksheet" Target="worksheets/sheet458.xml"/><Relationship Id="rId15" Type="http://schemas.openxmlformats.org/officeDocument/2006/relationships/worksheet" Target="worksheets/sheet15.xml"/><Relationship Id="rId57" Type="http://schemas.openxmlformats.org/officeDocument/2006/relationships/worksheet" Target="worksheets/sheet57.xml"/><Relationship Id="rId262" Type="http://schemas.openxmlformats.org/officeDocument/2006/relationships/worksheet" Target="worksheets/sheet262.xml"/><Relationship Id="rId318" Type="http://schemas.openxmlformats.org/officeDocument/2006/relationships/worksheet" Target="worksheets/sheet318.xml"/><Relationship Id="rId525" Type="http://schemas.openxmlformats.org/officeDocument/2006/relationships/worksheet" Target="worksheets/sheet525.xml"/><Relationship Id="rId567" Type="http://schemas.openxmlformats.org/officeDocument/2006/relationships/worksheet" Target="worksheets/sheet567.xml"/><Relationship Id="rId99" Type="http://schemas.openxmlformats.org/officeDocument/2006/relationships/worksheet" Target="worksheets/sheet99.xml"/><Relationship Id="rId122" Type="http://schemas.openxmlformats.org/officeDocument/2006/relationships/worksheet" Target="worksheets/sheet122.xml"/><Relationship Id="rId164" Type="http://schemas.openxmlformats.org/officeDocument/2006/relationships/worksheet" Target="worksheets/sheet164.xml"/><Relationship Id="rId371" Type="http://schemas.openxmlformats.org/officeDocument/2006/relationships/worksheet" Target="worksheets/sheet371.xml"/><Relationship Id="rId427" Type="http://schemas.openxmlformats.org/officeDocument/2006/relationships/worksheet" Target="worksheets/sheet427.xml"/><Relationship Id="rId469" Type="http://schemas.openxmlformats.org/officeDocument/2006/relationships/worksheet" Target="worksheets/sheet469.xml"/><Relationship Id="rId26" Type="http://schemas.openxmlformats.org/officeDocument/2006/relationships/worksheet" Target="worksheets/sheet26.xml"/><Relationship Id="rId231" Type="http://schemas.openxmlformats.org/officeDocument/2006/relationships/worksheet" Target="worksheets/sheet231.xml"/><Relationship Id="rId273" Type="http://schemas.openxmlformats.org/officeDocument/2006/relationships/worksheet" Target="worksheets/sheet273.xml"/><Relationship Id="rId329" Type="http://schemas.openxmlformats.org/officeDocument/2006/relationships/worksheet" Target="worksheets/sheet329.xml"/><Relationship Id="rId480" Type="http://schemas.openxmlformats.org/officeDocument/2006/relationships/worksheet" Target="worksheets/sheet480.xml"/><Relationship Id="rId536" Type="http://schemas.openxmlformats.org/officeDocument/2006/relationships/worksheet" Target="worksheets/sheet536.xml"/><Relationship Id="rId68" Type="http://schemas.openxmlformats.org/officeDocument/2006/relationships/worksheet" Target="worksheets/sheet68.xml"/><Relationship Id="rId133" Type="http://schemas.openxmlformats.org/officeDocument/2006/relationships/worksheet" Target="worksheets/sheet133.xml"/><Relationship Id="rId175" Type="http://schemas.openxmlformats.org/officeDocument/2006/relationships/worksheet" Target="worksheets/sheet175.xml"/><Relationship Id="rId340" Type="http://schemas.openxmlformats.org/officeDocument/2006/relationships/worksheet" Target="worksheets/sheet340.xml"/><Relationship Id="rId578" Type="http://schemas.openxmlformats.org/officeDocument/2006/relationships/worksheet" Target="worksheets/sheet578.xml"/><Relationship Id="rId200" Type="http://schemas.openxmlformats.org/officeDocument/2006/relationships/worksheet" Target="worksheets/sheet200.xml"/><Relationship Id="rId382" Type="http://schemas.openxmlformats.org/officeDocument/2006/relationships/worksheet" Target="worksheets/sheet382.xml"/><Relationship Id="rId438" Type="http://schemas.openxmlformats.org/officeDocument/2006/relationships/worksheet" Target="worksheets/sheet438.xml"/><Relationship Id="rId603" Type="http://schemas.openxmlformats.org/officeDocument/2006/relationships/worksheet" Target="worksheets/sheet603.xml"/><Relationship Id="rId242" Type="http://schemas.openxmlformats.org/officeDocument/2006/relationships/worksheet" Target="worksheets/sheet242.xml"/><Relationship Id="rId284" Type="http://schemas.openxmlformats.org/officeDocument/2006/relationships/worksheet" Target="worksheets/sheet284.xml"/><Relationship Id="rId491" Type="http://schemas.openxmlformats.org/officeDocument/2006/relationships/worksheet" Target="worksheets/sheet491.xml"/><Relationship Id="rId505" Type="http://schemas.openxmlformats.org/officeDocument/2006/relationships/worksheet" Target="worksheets/sheet505.xml"/><Relationship Id="rId37" Type="http://schemas.openxmlformats.org/officeDocument/2006/relationships/worksheet" Target="worksheets/sheet37.xml"/><Relationship Id="rId79" Type="http://schemas.openxmlformats.org/officeDocument/2006/relationships/worksheet" Target="worksheets/sheet79.xml"/><Relationship Id="rId102" Type="http://schemas.openxmlformats.org/officeDocument/2006/relationships/worksheet" Target="worksheets/sheet102.xml"/><Relationship Id="rId144" Type="http://schemas.openxmlformats.org/officeDocument/2006/relationships/worksheet" Target="worksheets/sheet144.xml"/><Relationship Id="rId547" Type="http://schemas.openxmlformats.org/officeDocument/2006/relationships/worksheet" Target="worksheets/sheet547.xml"/><Relationship Id="rId589" Type="http://schemas.openxmlformats.org/officeDocument/2006/relationships/worksheet" Target="worksheets/sheet589.xml"/><Relationship Id="rId90" Type="http://schemas.openxmlformats.org/officeDocument/2006/relationships/worksheet" Target="worksheets/sheet90.xml"/><Relationship Id="rId186" Type="http://schemas.openxmlformats.org/officeDocument/2006/relationships/worksheet" Target="worksheets/sheet186.xml"/><Relationship Id="rId351" Type="http://schemas.openxmlformats.org/officeDocument/2006/relationships/worksheet" Target="worksheets/sheet351.xml"/><Relationship Id="rId393" Type="http://schemas.openxmlformats.org/officeDocument/2006/relationships/worksheet" Target="worksheets/sheet393.xml"/><Relationship Id="rId407" Type="http://schemas.openxmlformats.org/officeDocument/2006/relationships/worksheet" Target="worksheets/sheet407.xml"/><Relationship Id="rId449" Type="http://schemas.openxmlformats.org/officeDocument/2006/relationships/worksheet" Target="worksheets/sheet449.xml"/><Relationship Id="rId614" Type="http://schemas.openxmlformats.org/officeDocument/2006/relationships/externalLink" Target="externalLinks/externalLink1.xml"/><Relationship Id="rId211" Type="http://schemas.openxmlformats.org/officeDocument/2006/relationships/worksheet" Target="worksheets/sheet211.xml"/><Relationship Id="rId253" Type="http://schemas.openxmlformats.org/officeDocument/2006/relationships/worksheet" Target="worksheets/sheet253.xml"/><Relationship Id="rId295" Type="http://schemas.openxmlformats.org/officeDocument/2006/relationships/worksheet" Target="worksheets/sheet295.xml"/><Relationship Id="rId309" Type="http://schemas.openxmlformats.org/officeDocument/2006/relationships/worksheet" Target="worksheets/sheet309.xml"/><Relationship Id="rId460" Type="http://schemas.openxmlformats.org/officeDocument/2006/relationships/worksheet" Target="worksheets/sheet460.xml"/><Relationship Id="rId516" Type="http://schemas.openxmlformats.org/officeDocument/2006/relationships/worksheet" Target="worksheets/sheet516.xml"/><Relationship Id="rId48" Type="http://schemas.openxmlformats.org/officeDocument/2006/relationships/worksheet" Target="worksheets/sheet48.xml"/><Relationship Id="rId113" Type="http://schemas.openxmlformats.org/officeDocument/2006/relationships/worksheet" Target="worksheets/sheet113.xml"/><Relationship Id="rId320" Type="http://schemas.openxmlformats.org/officeDocument/2006/relationships/worksheet" Target="worksheets/sheet320.xml"/><Relationship Id="rId558" Type="http://schemas.openxmlformats.org/officeDocument/2006/relationships/worksheet" Target="worksheets/sheet558.xml"/><Relationship Id="rId155" Type="http://schemas.openxmlformats.org/officeDocument/2006/relationships/worksheet" Target="worksheets/sheet155.xml"/><Relationship Id="rId197" Type="http://schemas.openxmlformats.org/officeDocument/2006/relationships/worksheet" Target="worksheets/sheet197.xml"/><Relationship Id="rId362" Type="http://schemas.openxmlformats.org/officeDocument/2006/relationships/worksheet" Target="worksheets/sheet362.xml"/><Relationship Id="rId418" Type="http://schemas.openxmlformats.org/officeDocument/2006/relationships/worksheet" Target="worksheets/sheet418.xml"/><Relationship Id="rId222" Type="http://schemas.openxmlformats.org/officeDocument/2006/relationships/worksheet" Target="worksheets/sheet222.xml"/><Relationship Id="rId264" Type="http://schemas.openxmlformats.org/officeDocument/2006/relationships/worksheet" Target="worksheets/sheet264.xml"/><Relationship Id="rId471" Type="http://schemas.openxmlformats.org/officeDocument/2006/relationships/worksheet" Target="worksheets/sheet471.xml"/><Relationship Id="rId17" Type="http://schemas.openxmlformats.org/officeDocument/2006/relationships/worksheet" Target="worksheets/sheet17.xml"/><Relationship Id="rId59" Type="http://schemas.openxmlformats.org/officeDocument/2006/relationships/worksheet" Target="worksheets/sheet59.xml"/><Relationship Id="rId124" Type="http://schemas.openxmlformats.org/officeDocument/2006/relationships/worksheet" Target="worksheets/sheet124.xml"/><Relationship Id="rId527" Type="http://schemas.openxmlformats.org/officeDocument/2006/relationships/worksheet" Target="worksheets/sheet527.xml"/><Relationship Id="rId569" Type="http://schemas.openxmlformats.org/officeDocument/2006/relationships/worksheet" Target="worksheets/sheet569.xml"/><Relationship Id="rId70" Type="http://schemas.openxmlformats.org/officeDocument/2006/relationships/worksheet" Target="worksheets/sheet70.xml"/><Relationship Id="rId166" Type="http://schemas.openxmlformats.org/officeDocument/2006/relationships/worksheet" Target="worksheets/sheet166.xml"/><Relationship Id="rId331" Type="http://schemas.openxmlformats.org/officeDocument/2006/relationships/worksheet" Target="worksheets/sheet331.xml"/><Relationship Id="rId373" Type="http://schemas.openxmlformats.org/officeDocument/2006/relationships/worksheet" Target="worksheets/sheet373.xml"/><Relationship Id="rId429" Type="http://schemas.openxmlformats.org/officeDocument/2006/relationships/worksheet" Target="worksheets/sheet429.xml"/><Relationship Id="rId580" Type="http://schemas.openxmlformats.org/officeDocument/2006/relationships/worksheet" Target="worksheets/sheet580.xml"/><Relationship Id="rId1" Type="http://schemas.openxmlformats.org/officeDocument/2006/relationships/worksheet" Target="worksheets/sheet1.xml"/><Relationship Id="rId233" Type="http://schemas.openxmlformats.org/officeDocument/2006/relationships/worksheet" Target="worksheets/sheet233.xml"/><Relationship Id="rId440" Type="http://schemas.openxmlformats.org/officeDocument/2006/relationships/worksheet" Target="worksheets/sheet440.xml"/><Relationship Id="rId28" Type="http://schemas.openxmlformats.org/officeDocument/2006/relationships/worksheet" Target="worksheets/sheet28.xml"/><Relationship Id="rId275" Type="http://schemas.openxmlformats.org/officeDocument/2006/relationships/worksheet" Target="worksheets/sheet275.xml"/><Relationship Id="rId300" Type="http://schemas.openxmlformats.org/officeDocument/2006/relationships/worksheet" Target="worksheets/sheet300.xml"/><Relationship Id="rId482" Type="http://schemas.openxmlformats.org/officeDocument/2006/relationships/worksheet" Target="worksheets/sheet482.xml"/><Relationship Id="rId538" Type="http://schemas.openxmlformats.org/officeDocument/2006/relationships/worksheet" Target="worksheets/sheet538.xml"/><Relationship Id="rId81" Type="http://schemas.openxmlformats.org/officeDocument/2006/relationships/worksheet" Target="worksheets/sheet81.xml"/><Relationship Id="rId135" Type="http://schemas.openxmlformats.org/officeDocument/2006/relationships/worksheet" Target="worksheets/sheet135.xml"/><Relationship Id="rId177" Type="http://schemas.openxmlformats.org/officeDocument/2006/relationships/worksheet" Target="worksheets/sheet177.xml"/><Relationship Id="rId342" Type="http://schemas.openxmlformats.org/officeDocument/2006/relationships/worksheet" Target="worksheets/sheet342.xml"/><Relationship Id="rId384" Type="http://schemas.openxmlformats.org/officeDocument/2006/relationships/worksheet" Target="worksheets/sheet384.xml"/><Relationship Id="rId591" Type="http://schemas.openxmlformats.org/officeDocument/2006/relationships/worksheet" Target="worksheets/sheet591.xml"/><Relationship Id="rId605" Type="http://schemas.openxmlformats.org/officeDocument/2006/relationships/worksheet" Target="worksheets/sheet605.xml"/><Relationship Id="rId202" Type="http://schemas.openxmlformats.org/officeDocument/2006/relationships/worksheet" Target="worksheets/sheet202.xml"/><Relationship Id="rId244" Type="http://schemas.openxmlformats.org/officeDocument/2006/relationships/worksheet" Target="worksheets/sheet244.xml"/><Relationship Id="rId39" Type="http://schemas.openxmlformats.org/officeDocument/2006/relationships/worksheet" Target="worksheets/sheet39.xml"/><Relationship Id="rId286" Type="http://schemas.openxmlformats.org/officeDocument/2006/relationships/worksheet" Target="worksheets/sheet286.xml"/><Relationship Id="rId451" Type="http://schemas.openxmlformats.org/officeDocument/2006/relationships/worksheet" Target="worksheets/sheet451.xml"/><Relationship Id="rId493" Type="http://schemas.openxmlformats.org/officeDocument/2006/relationships/worksheet" Target="worksheets/sheet493.xml"/><Relationship Id="rId507" Type="http://schemas.openxmlformats.org/officeDocument/2006/relationships/worksheet" Target="worksheets/sheet507.xml"/><Relationship Id="rId549" Type="http://schemas.openxmlformats.org/officeDocument/2006/relationships/worksheet" Target="worksheets/sheet549.xml"/><Relationship Id="rId50" Type="http://schemas.openxmlformats.org/officeDocument/2006/relationships/worksheet" Target="worksheets/sheet50.xml"/><Relationship Id="rId104" Type="http://schemas.openxmlformats.org/officeDocument/2006/relationships/worksheet" Target="worksheets/sheet104.xml"/><Relationship Id="rId146" Type="http://schemas.openxmlformats.org/officeDocument/2006/relationships/worksheet" Target="worksheets/sheet146.xml"/><Relationship Id="rId188" Type="http://schemas.openxmlformats.org/officeDocument/2006/relationships/worksheet" Target="worksheets/sheet188.xml"/><Relationship Id="rId311" Type="http://schemas.openxmlformats.org/officeDocument/2006/relationships/worksheet" Target="worksheets/sheet311.xml"/><Relationship Id="rId353" Type="http://schemas.openxmlformats.org/officeDocument/2006/relationships/worksheet" Target="worksheets/sheet353.xml"/><Relationship Id="rId395" Type="http://schemas.openxmlformats.org/officeDocument/2006/relationships/worksheet" Target="worksheets/sheet395.xml"/><Relationship Id="rId409" Type="http://schemas.openxmlformats.org/officeDocument/2006/relationships/worksheet" Target="worksheets/sheet409.xml"/><Relationship Id="rId560" Type="http://schemas.openxmlformats.org/officeDocument/2006/relationships/worksheet" Target="worksheets/sheet560.xml"/><Relationship Id="rId92" Type="http://schemas.openxmlformats.org/officeDocument/2006/relationships/worksheet" Target="worksheets/sheet92.xml"/><Relationship Id="rId213" Type="http://schemas.openxmlformats.org/officeDocument/2006/relationships/worksheet" Target="worksheets/sheet213.xml"/><Relationship Id="rId420" Type="http://schemas.openxmlformats.org/officeDocument/2006/relationships/worksheet" Target="worksheets/sheet420.xml"/><Relationship Id="rId616" Type="http://schemas.openxmlformats.org/officeDocument/2006/relationships/externalLink" Target="externalLinks/externalLink3.xml"/><Relationship Id="rId255" Type="http://schemas.openxmlformats.org/officeDocument/2006/relationships/worksheet" Target="worksheets/sheet255.xml"/><Relationship Id="rId297" Type="http://schemas.openxmlformats.org/officeDocument/2006/relationships/worksheet" Target="worksheets/sheet297.xml"/><Relationship Id="rId462" Type="http://schemas.openxmlformats.org/officeDocument/2006/relationships/worksheet" Target="worksheets/sheet462.xml"/><Relationship Id="rId518" Type="http://schemas.openxmlformats.org/officeDocument/2006/relationships/worksheet" Target="worksheets/sheet518.xml"/><Relationship Id="rId115" Type="http://schemas.openxmlformats.org/officeDocument/2006/relationships/worksheet" Target="worksheets/sheet115.xml"/><Relationship Id="rId157" Type="http://schemas.openxmlformats.org/officeDocument/2006/relationships/worksheet" Target="worksheets/sheet157.xml"/><Relationship Id="rId322" Type="http://schemas.openxmlformats.org/officeDocument/2006/relationships/worksheet" Target="worksheets/sheet322.xml"/><Relationship Id="rId364" Type="http://schemas.openxmlformats.org/officeDocument/2006/relationships/worksheet" Target="worksheets/sheet364.xml"/><Relationship Id="rId61" Type="http://schemas.openxmlformats.org/officeDocument/2006/relationships/worksheet" Target="worksheets/sheet61.xml"/><Relationship Id="rId199" Type="http://schemas.openxmlformats.org/officeDocument/2006/relationships/worksheet" Target="worksheets/sheet199.xml"/><Relationship Id="rId571" Type="http://schemas.openxmlformats.org/officeDocument/2006/relationships/worksheet" Target="worksheets/sheet571.xml"/><Relationship Id="rId19" Type="http://schemas.openxmlformats.org/officeDocument/2006/relationships/worksheet" Target="worksheets/sheet19.xml"/><Relationship Id="rId224" Type="http://schemas.openxmlformats.org/officeDocument/2006/relationships/worksheet" Target="worksheets/sheet224.xml"/><Relationship Id="rId266" Type="http://schemas.openxmlformats.org/officeDocument/2006/relationships/worksheet" Target="worksheets/sheet266.xml"/><Relationship Id="rId431" Type="http://schemas.openxmlformats.org/officeDocument/2006/relationships/worksheet" Target="worksheets/sheet431.xml"/><Relationship Id="rId473" Type="http://schemas.openxmlformats.org/officeDocument/2006/relationships/worksheet" Target="worksheets/sheet473.xml"/><Relationship Id="rId529" Type="http://schemas.openxmlformats.org/officeDocument/2006/relationships/worksheet" Target="worksheets/sheet529.xml"/><Relationship Id="rId30" Type="http://schemas.openxmlformats.org/officeDocument/2006/relationships/worksheet" Target="worksheets/sheet30.xml"/><Relationship Id="rId126" Type="http://schemas.openxmlformats.org/officeDocument/2006/relationships/worksheet" Target="worksheets/sheet126.xml"/><Relationship Id="rId168" Type="http://schemas.openxmlformats.org/officeDocument/2006/relationships/worksheet" Target="worksheets/sheet168.xml"/><Relationship Id="rId333" Type="http://schemas.openxmlformats.org/officeDocument/2006/relationships/worksheet" Target="worksheets/sheet333.xml"/><Relationship Id="rId540" Type="http://schemas.openxmlformats.org/officeDocument/2006/relationships/worksheet" Target="worksheets/sheet540.xml"/><Relationship Id="rId72" Type="http://schemas.openxmlformats.org/officeDocument/2006/relationships/worksheet" Target="worksheets/sheet72.xml"/><Relationship Id="rId375" Type="http://schemas.openxmlformats.org/officeDocument/2006/relationships/worksheet" Target="worksheets/sheet375.xml"/><Relationship Id="rId582" Type="http://schemas.openxmlformats.org/officeDocument/2006/relationships/worksheet" Target="worksheets/sheet582.xml"/><Relationship Id="rId3" Type="http://schemas.openxmlformats.org/officeDocument/2006/relationships/worksheet" Target="worksheets/sheet3.xml"/><Relationship Id="rId235" Type="http://schemas.openxmlformats.org/officeDocument/2006/relationships/worksheet" Target="worksheets/sheet235.xml"/><Relationship Id="rId277" Type="http://schemas.openxmlformats.org/officeDocument/2006/relationships/worksheet" Target="worksheets/sheet277.xml"/><Relationship Id="rId400" Type="http://schemas.openxmlformats.org/officeDocument/2006/relationships/worksheet" Target="worksheets/sheet400.xml"/><Relationship Id="rId442" Type="http://schemas.openxmlformats.org/officeDocument/2006/relationships/worksheet" Target="worksheets/sheet442.xml"/><Relationship Id="rId484" Type="http://schemas.openxmlformats.org/officeDocument/2006/relationships/worksheet" Target="worksheets/sheet484.xml"/><Relationship Id="rId137" Type="http://schemas.openxmlformats.org/officeDocument/2006/relationships/worksheet" Target="worksheets/sheet137.xml"/><Relationship Id="rId302" Type="http://schemas.openxmlformats.org/officeDocument/2006/relationships/worksheet" Target="worksheets/sheet302.xml"/><Relationship Id="rId344" Type="http://schemas.openxmlformats.org/officeDocument/2006/relationships/worksheet" Target="worksheets/sheet344.xml"/><Relationship Id="rId41" Type="http://schemas.openxmlformats.org/officeDocument/2006/relationships/worksheet" Target="worksheets/sheet41.xml"/><Relationship Id="rId83" Type="http://schemas.openxmlformats.org/officeDocument/2006/relationships/worksheet" Target="worksheets/sheet83.xml"/><Relationship Id="rId179" Type="http://schemas.openxmlformats.org/officeDocument/2006/relationships/worksheet" Target="worksheets/sheet179.xml"/><Relationship Id="rId386" Type="http://schemas.openxmlformats.org/officeDocument/2006/relationships/worksheet" Target="worksheets/sheet386.xml"/><Relationship Id="rId551" Type="http://schemas.openxmlformats.org/officeDocument/2006/relationships/worksheet" Target="worksheets/sheet551.xml"/><Relationship Id="rId593" Type="http://schemas.openxmlformats.org/officeDocument/2006/relationships/worksheet" Target="worksheets/sheet593.xml"/><Relationship Id="rId607" Type="http://schemas.openxmlformats.org/officeDocument/2006/relationships/worksheet" Target="worksheets/sheet607.xml"/><Relationship Id="rId190" Type="http://schemas.openxmlformats.org/officeDocument/2006/relationships/worksheet" Target="worksheets/sheet190.xml"/><Relationship Id="rId204" Type="http://schemas.openxmlformats.org/officeDocument/2006/relationships/worksheet" Target="worksheets/sheet204.xml"/><Relationship Id="rId246" Type="http://schemas.openxmlformats.org/officeDocument/2006/relationships/worksheet" Target="worksheets/sheet246.xml"/><Relationship Id="rId288" Type="http://schemas.openxmlformats.org/officeDocument/2006/relationships/worksheet" Target="worksheets/sheet288.xml"/><Relationship Id="rId411" Type="http://schemas.openxmlformats.org/officeDocument/2006/relationships/worksheet" Target="worksheets/sheet411.xml"/><Relationship Id="rId453" Type="http://schemas.openxmlformats.org/officeDocument/2006/relationships/worksheet" Target="worksheets/sheet453.xml"/><Relationship Id="rId509" Type="http://schemas.openxmlformats.org/officeDocument/2006/relationships/worksheet" Target="worksheets/sheet509.xml"/><Relationship Id="rId106" Type="http://schemas.openxmlformats.org/officeDocument/2006/relationships/worksheet" Target="worksheets/sheet106.xml"/><Relationship Id="rId313" Type="http://schemas.openxmlformats.org/officeDocument/2006/relationships/worksheet" Target="worksheets/sheet313.xml"/><Relationship Id="rId495" Type="http://schemas.openxmlformats.org/officeDocument/2006/relationships/worksheet" Target="worksheets/sheet495.xml"/><Relationship Id="rId10" Type="http://schemas.openxmlformats.org/officeDocument/2006/relationships/worksheet" Target="worksheets/sheet10.xml"/><Relationship Id="rId52" Type="http://schemas.openxmlformats.org/officeDocument/2006/relationships/worksheet" Target="worksheets/sheet52.xml"/><Relationship Id="rId94" Type="http://schemas.openxmlformats.org/officeDocument/2006/relationships/worksheet" Target="worksheets/sheet94.xml"/><Relationship Id="rId148" Type="http://schemas.openxmlformats.org/officeDocument/2006/relationships/worksheet" Target="worksheets/sheet148.xml"/><Relationship Id="rId355" Type="http://schemas.openxmlformats.org/officeDocument/2006/relationships/worksheet" Target="worksheets/sheet355.xml"/><Relationship Id="rId397" Type="http://schemas.openxmlformats.org/officeDocument/2006/relationships/worksheet" Target="worksheets/sheet397.xml"/><Relationship Id="rId520" Type="http://schemas.openxmlformats.org/officeDocument/2006/relationships/worksheet" Target="worksheets/sheet520.xml"/><Relationship Id="rId562" Type="http://schemas.openxmlformats.org/officeDocument/2006/relationships/worksheet" Target="worksheets/sheet562.xml"/><Relationship Id="rId618" Type="http://schemas.openxmlformats.org/officeDocument/2006/relationships/styles" Target="styles.xml"/><Relationship Id="rId215" Type="http://schemas.openxmlformats.org/officeDocument/2006/relationships/worksheet" Target="worksheets/sheet215.xml"/><Relationship Id="rId257" Type="http://schemas.openxmlformats.org/officeDocument/2006/relationships/worksheet" Target="worksheets/sheet257.xml"/><Relationship Id="rId422" Type="http://schemas.openxmlformats.org/officeDocument/2006/relationships/worksheet" Target="worksheets/sheet422.xml"/><Relationship Id="rId464" Type="http://schemas.openxmlformats.org/officeDocument/2006/relationships/worksheet" Target="worksheets/sheet464.xml"/><Relationship Id="rId299" Type="http://schemas.openxmlformats.org/officeDocument/2006/relationships/worksheet" Target="worksheets/sheet299.xml"/><Relationship Id="rId63" Type="http://schemas.openxmlformats.org/officeDocument/2006/relationships/worksheet" Target="worksheets/sheet63.xml"/><Relationship Id="rId159" Type="http://schemas.openxmlformats.org/officeDocument/2006/relationships/worksheet" Target="worksheets/sheet159.xml"/><Relationship Id="rId366" Type="http://schemas.openxmlformats.org/officeDocument/2006/relationships/worksheet" Target="worksheets/sheet366.xml"/><Relationship Id="rId573" Type="http://schemas.openxmlformats.org/officeDocument/2006/relationships/worksheet" Target="worksheets/sheet573.xml"/><Relationship Id="rId226" Type="http://schemas.openxmlformats.org/officeDocument/2006/relationships/worksheet" Target="worksheets/sheet226.xml"/><Relationship Id="rId433" Type="http://schemas.openxmlformats.org/officeDocument/2006/relationships/worksheet" Target="worksheets/sheet433.xml"/><Relationship Id="rId74" Type="http://schemas.openxmlformats.org/officeDocument/2006/relationships/worksheet" Target="worksheets/sheet74.xml"/><Relationship Id="rId377" Type="http://schemas.openxmlformats.org/officeDocument/2006/relationships/worksheet" Target="worksheets/sheet377.xml"/><Relationship Id="rId500" Type="http://schemas.openxmlformats.org/officeDocument/2006/relationships/worksheet" Target="worksheets/sheet500.xml"/><Relationship Id="rId584" Type="http://schemas.openxmlformats.org/officeDocument/2006/relationships/worksheet" Target="worksheets/sheet584.xml"/><Relationship Id="rId5" Type="http://schemas.openxmlformats.org/officeDocument/2006/relationships/worksheet" Target="worksheets/sheet5.xml"/><Relationship Id="rId237" Type="http://schemas.openxmlformats.org/officeDocument/2006/relationships/worksheet" Target="worksheets/sheet237.xml"/><Relationship Id="rId444" Type="http://schemas.openxmlformats.org/officeDocument/2006/relationships/worksheet" Target="worksheets/sheet444.xml"/><Relationship Id="rId290" Type="http://schemas.openxmlformats.org/officeDocument/2006/relationships/worksheet" Target="worksheets/sheet290.xml"/><Relationship Id="rId304" Type="http://schemas.openxmlformats.org/officeDocument/2006/relationships/worksheet" Target="worksheets/sheet304.xml"/><Relationship Id="rId388" Type="http://schemas.openxmlformats.org/officeDocument/2006/relationships/worksheet" Target="worksheets/sheet388.xml"/><Relationship Id="rId511" Type="http://schemas.openxmlformats.org/officeDocument/2006/relationships/worksheet" Target="worksheets/sheet511.xml"/><Relationship Id="rId609" Type="http://schemas.openxmlformats.org/officeDocument/2006/relationships/worksheet" Target="worksheets/sheet609.xml"/><Relationship Id="rId85" Type="http://schemas.openxmlformats.org/officeDocument/2006/relationships/worksheet" Target="worksheets/sheet85.xml"/><Relationship Id="rId150" Type="http://schemas.openxmlformats.org/officeDocument/2006/relationships/worksheet" Target="worksheets/sheet150.xml"/><Relationship Id="rId595" Type="http://schemas.openxmlformats.org/officeDocument/2006/relationships/worksheet" Target="worksheets/sheet595.xml"/><Relationship Id="rId248" Type="http://schemas.openxmlformats.org/officeDocument/2006/relationships/worksheet" Target="worksheets/sheet248.xml"/><Relationship Id="rId455" Type="http://schemas.openxmlformats.org/officeDocument/2006/relationships/worksheet" Target="worksheets/sheet455.xml"/><Relationship Id="rId12" Type="http://schemas.openxmlformats.org/officeDocument/2006/relationships/worksheet" Target="worksheets/sheet12.xml"/><Relationship Id="rId108" Type="http://schemas.openxmlformats.org/officeDocument/2006/relationships/worksheet" Target="worksheets/sheet108.xml"/><Relationship Id="rId315" Type="http://schemas.openxmlformats.org/officeDocument/2006/relationships/worksheet" Target="worksheets/sheet315.xml"/><Relationship Id="rId522" Type="http://schemas.openxmlformats.org/officeDocument/2006/relationships/worksheet" Target="worksheets/sheet522.xml"/><Relationship Id="rId96" Type="http://schemas.openxmlformats.org/officeDocument/2006/relationships/worksheet" Target="worksheets/sheet96.xml"/><Relationship Id="rId161" Type="http://schemas.openxmlformats.org/officeDocument/2006/relationships/worksheet" Target="worksheets/sheet161.xml"/><Relationship Id="rId399" Type="http://schemas.openxmlformats.org/officeDocument/2006/relationships/worksheet" Target="worksheets/sheet399.xml"/><Relationship Id="rId259" Type="http://schemas.openxmlformats.org/officeDocument/2006/relationships/worksheet" Target="worksheets/sheet259.xml"/><Relationship Id="rId466" Type="http://schemas.openxmlformats.org/officeDocument/2006/relationships/worksheet" Target="worksheets/sheet466.xml"/><Relationship Id="rId23" Type="http://schemas.openxmlformats.org/officeDocument/2006/relationships/worksheet" Target="worksheets/sheet23.xml"/><Relationship Id="rId119" Type="http://schemas.openxmlformats.org/officeDocument/2006/relationships/worksheet" Target="worksheets/sheet119.xml"/><Relationship Id="rId326" Type="http://schemas.openxmlformats.org/officeDocument/2006/relationships/worksheet" Target="worksheets/sheet326.xml"/><Relationship Id="rId533" Type="http://schemas.openxmlformats.org/officeDocument/2006/relationships/worksheet" Target="worksheets/sheet533.xml"/><Relationship Id="rId172" Type="http://schemas.openxmlformats.org/officeDocument/2006/relationships/worksheet" Target="worksheets/sheet172.xml"/><Relationship Id="rId477" Type="http://schemas.openxmlformats.org/officeDocument/2006/relationships/worksheet" Target="worksheets/sheet477.xml"/><Relationship Id="rId600" Type="http://schemas.openxmlformats.org/officeDocument/2006/relationships/worksheet" Target="worksheets/sheet600.xml"/><Relationship Id="rId337" Type="http://schemas.openxmlformats.org/officeDocument/2006/relationships/worksheet" Target="worksheets/sheet337.xml"/><Relationship Id="rId34" Type="http://schemas.openxmlformats.org/officeDocument/2006/relationships/worksheet" Target="worksheets/sheet34.xml"/><Relationship Id="rId544" Type="http://schemas.openxmlformats.org/officeDocument/2006/relationships/worksheet" Target="worksheets/sheet544.xml"/><Relationship Id="rId183" Type="http://schemas.openxmlformats.org/officeDocument/2006/relationships/worksheet" Target="worksheets/sheet183.xml"/><Relationship Id="rId390" Type="http://schemas.openxmlformats.org/officeDocument/2006/relationships/worksheet" Target="worksheets/sheet390.xml"/><Relationship Id="rId404" Type="http://schemas.openxmlformats.org/officeDocument/2006/relationships/worksheet" Target="worksheets/sheet404.xml"/><Relationship Id="rId611" Type="http://schemas.openxmlformats.org/officeDocument/2006/relationships/worksheet" Target="worksheets/sheet611.xml"/><Relationship Id="rId250" Type="http://schemas.openxmlformats.org/officeDocument/2006/relationships/worksheet" Target="worksheets/sheet250.xml"/><Relationship Id="rId488" Type="http://schemas.openxmlformats.org/officeDocument/2006/relationships/worksheet" Target="worksheets/sheet488.xml"/><Relationship Id="rId45" Type="http://schemas.openxmlformats.org/officeDocument/2006/relationships/worksheet" Target="worksheets/sheet45.xml"/><Relationship Id="rId110" Type="http://schemas.openxmlformats.org/officeDocument/2006/relationships/worksheet" Target="worksheets/sheet110.xml"/><Relationship Id="rId348" Type="http://schemas.openxmlformats.org/officeDocument/2006/relationships/worksheet" Target="worksheets/sheet348.xml"/><Relationship Id="rId555" Type="http://schemas.openxmlformats.org/officeDocument/2006/relationships/worksheet" Target="worksheets/sheet555.xml"/><Relationship Id="rId194" Type="http://schemas.openxmlformats.org/officeDocument/2006/relationships/worksheet" Target="worksheets/sheet194.xml"/><Relationship Id="rId208" Type="http://schemas.openxmlformats.org/officeDocument/2006/relationships/worksheet" Target="worksheets/sheet208.xml"/><Relationship Id="rId415" Type="http://schemas.openxmlformats.org/officeDocument/2006/relationships/worksheet" Target="worksheets/sheet415.xml"/><Relationship Id="rId261" Type="http://schemas.openxmlformats.org/officeDocument/2006/relationships/worksheet" Target="worksheets/sheet261.xml"/><Relationship Id="rId499" Type="http://schemas.openxmlformats.org/officeDocument/2006/relationships/worksheet" Target="worksheets/sheet499.xml"/><Relationship Id="rId56" Type="http://schemas.openxmlformats.org/officeDocument/2006/relationships/worksheet" Target="worksheets/sheet56.xml"/><Relationship Id="rId359" Type="http://schemas.openxmlformats.org/officeDocument/2006/relationships/worksheet" Target="worksheets/sheet359.xml"/><Relationship Id="rId566" Type="http://schemas.openxmlformats.org/officeDocument/2006/relationships/worksheet" Target="worksheets/sheet566.xml"/><Relationship Id="rId121" Type="http://schemas.openxmlformats.org/officeDocument/2006/relationships/worksheet" Target="worksheets/sheet121.xml"/><Relationship Id="rId219" Type="http://schemas.openxmlformats.org/officeDocument/2006/relationships/worksheet" Target="worksheets/sheet219.xml"/><Relationship Id="rId426" Type="http://schemas.openxmlformats.org/officeDocument/2006/relationships/worksheet" Target="worksheets/sheet426.xml"/><Relationship Id="rId67" Type="http://schemas.openxmlformats.org/officeDocument/2006/relationships/worksheet" Target="worksheets/sheet67.xml"/><Relationship Id="rId272" Type="http://schemas.openxmlformats.org/officeDocument/2006/relationships/worksheet" Target="worksheets/sheet272.xml"/><Relationship Id="rId577" Type="http://schemas.openxmlformats.org/officeDocument/2006/relationships/worksheet" Target="worksheets/sheet577.xml"/></Relationships>
</file>

<file path=xl/drawings/drawing1.xml><?xml version="1.0" encoding="utf-8"?>
<xdr:wsDr xmlns:xdr="http://schemas.openxmlformats.org/drawingml/2006/spreadsheetDrawing" xmlns:a="http://schemas.openxmlformats.org/drawingml/2006/main">
  <xdr:twoCellAnchor>
    <xdr:from>
      <xdr:col>1</xdr:col>
      <xdr:colOff>2070735</xdr:colOff>
      <xdr:row>2</xdr:row>
      <xdr:rowOff>9525</xdr:rowOff>
    </xdr:from>
    <xdr:to>
      <xdr:col>1</xdr:col>
      <xdr:colOff>3187215</xdr:colOff>
      <xdr:row>2</xdr:row>
      <xdr:rowOff>9525</xdr:rowOff>
    </xdr:to>
    <xdr:cxnSp macro="">
      <xdr:nvCxnSpPr>
        <xdr:cNvPr id="2" name="Straight Connector 1">
          <a:extLst>
            <a:ext uri="{FF2B5EF4-FFF2-40B4-BE49-F238E27FC236}">
              <a16:creationId xmlns="" xmlns:a16="http://schemas.microsoft.com/office/drawing/2014/main" id="{00000000-0008-0000-6202-000002000000}"/>
            </a:ext>
          </a:extLst>
        </xdr:cNvPr>
        <xdr:cNvCxnSpPr/>
      </xdr:nvCxnSpPr>
      <xdr:spPr>
        <a:xfrm>
          <a:off x="2394585" y="428625"/>
          <a:ext cx="11164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0</xdr:row>
      <xdr:rowOff>200025</xdr:rowOff>
    </xdr:from>
    <xdr:to>
      <xdr:col>5</xdr:col>
      <xdr:colOff>861179</xdr:colOff>
      <xdr:row>0</xdr:row>
      <xdr:rowOff>200025</xdr:rowOff>
    </xdr:to>
    <xdr:cxnSp macro="">
      <xdr:nvCxnSpPr>
        <xdr:cNvPr id="3" name="Straight Connector 2">
          <a:extLst>
            <a:ext uri="{FF2B5EF4-FFF2-40B4-BE49-F238E27FC236}">
              <a16:creationId xmlns="" xmlns:a16="http://schemas.microsoft.com/office/drawing/2014/main" id="{00000000-0008-0000-6202-000003000000}"/>
            </a:ext>
          </a:extLst>
        </xdr:cNvPr>
        <xdr:cNvCxnSpPr/>
      </xdr:nvCxnSpPr>
      <xdr:spPr>
        <a:xfrm>
          <a:off x="7267575" y="200025"/>
          <a:ext cx="168985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2</xdr:row>
      <xdr:rowOff>0</xdr:rowOff>
    </xdr:from>
    <xdr:to>
      <xdr:col>1</xdr:col>
      <xdr:colOff>1257300</xdr:colOff>
      <xdr:row>2</xdr:row>
      <xdr:rowOff>0</xdr:rowOff>
    </xdr:to>
    <xdr:cxnSp macro="">
      <xdr:nvCxnSpPr>
        <xdr:cNvPr id="2" name="Straight Connector 1">
          <a:extLst>
            <a:ext uri="{FF2B5EF4-FFF2-40B4-BE49-F238E27FC236}">
              <a16:creationId xmlns="" xmlns:a16="http://schemas.microsoft.com/office/drawing/2014/main" id="{760BB1C9-8FD7-44AD-9366-B2ACDD77A490}"/>
            </a:ext>
          </a:extLst>
        </xdr:cNvPr>
        <xdr:cNvCxnSpPr/>
      </xdr:nvCxnSpPr>
      <xdr:spPr>
        <a:xfrm>
          <a:off x="638175" y="400050"/>
          <a:ext cx="847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2</xdr:row>
      <xdr:rowOff>9525</xdr:rowOff>
    </xdr:from>
    <xdr:to>
      <xdr:col>4</xdr:col>
      <xdr:colOff>342900</xdr:colOff>
      <xdr:row>2</xdr:row>
      <xdr:rowOff>9525</xdr:rowOff>
    </xdr:to>
    <xdr:cxnSp macro="">
      <xdr:nvCxnSpPr>
        <xdr:cNvPr id="3" name="Straight Connector 2">
          <a:extLst>
            <a:ext uri="{FF2B5EF4-FFF2-40B4-BE49-F238E27FC236}">
              <a16:creationId xmlns="" xmlns:a16="http://schemas.microsoft.com/office/drawing/2014/main" id="{B25DE147-6246-47B6-8DF5-8513B1EF7C30}"/>
            </a:ext>
          </a:extLst>
        </xdr:cNvPr>
        <xdr:cNvCxnSpPr/>
      </xdr:nvCxnSpPr>
      <xdr:spPr>
        <a:xfrm>
          <a:off x="3590925" y="409575"/>
          <a:ext cx="1866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1702341</xdr:colOff>
      <xdr:row>1</xdr:row>
      <xdr:rowOff>39942</xdr:rowOff>
    </xdr:from>
    <xdr:to>
      <xdr:col>1</xdr:col>
      <xdr:colOff>2529052</xdr:colOff>
      <xdr:row>1</xdr:row>
      <xdr:rowOff>39942</xdr:rowOff>
    </xdr:to>
    <xdr:cxnSp macro="">
      <xdr:nvCxnSpPr>
        <xdr:cNvPr id="2" name="Straight Connector 1">
          <a:extLst>
            <a:ext uri="{FF2B5EF4-FFF2-40B4-BE49-F238E27FC236}">
              <a16:creationId xmlns="" xmlns:a16="http://schemas.microsoft.com/office/drawing/2014/main" id="{3E2D032B-F1A1-4B66-A47A-C714FD7FF2E8}"/>
            </a:ext>
          </a:extLst>
        </xdr:cNvPr>
        <xdr:cNvCxnSpPr/>
      </xdr:nvCxnSpPr>
      <xdr:spPr>
        <a:xfrm>
          <a:off x="2035716" y="249492"/>
          <a:ext cx="8267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595234</xdr:colOff>
      <xdr:row>1</xdr:row>
      <xdr:rowOff>9787</xdr:rowOff>
    </xdr:from>
    <xdr:to>
      <xdr:col>5</xdr:col>
      <xdr:colOff>721272</xdr:colOff>
      <xdr:row>1</xdr:row>
      <xdr:rowOff>9787</xdr:rowOff>
    </xdr:to>
    <xdr:cxnSp macro="">
      <xdr:nvCxnSpPr>
        <xdr:cNvPr id="3" name="Straight Connector 2">
          <a:extLst>
            <a:ext uri="{FF2B5EF4-FFF2-40B4-BE49-F238E27FC236}">
              <a16:creationId xmlns="" xmlns:a16="http://schemas.microsoft.com/office/drawing/2014/main" id="{C3EB4572-379F-4440-9725-4093DAE98EF0}"/>
            </a:ext>
          </a:extLst>
        </xdr:cNvPr>
        <xdr:cNvCxnSpPr/>
      </xdr:nvCxnSpPr>
      <xdr:spPr>
        <a:xfrm>
          <a:off x="7196059" y="219337"/>
          <a:ext cx="118331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179754</xdr:colOff>
      <xdr:row>1</xdr:row>
      <xdr:rowOff>6838</xdr:rowOff>
    </xdr:from>
    <xdr:to>
      <xdr:col>1</xdr:col>
      <xdr:colOff>1322754</xdr:colOff>
      <xdr:row>1</xdr:row>
      <xdr:rowOff>6838</xdr:rowOff>
    </xdr:to>
    <xdr:cxnSp macro="">
      <xdr:nvCxnSpPr>
        <xdr:cNvPr id="2" name="Straight Connector 1">
          <a:extLst>
            <a:ext uri="{FF2B5EF4-FFF2-40B4-BE49-F238E27FC236}">
              <a16:creationId xmlns="" xmlns:a16="http://schemas.microsoft.com/office/drawing/2014/main" id="{E270B917-64ED-43EA-B9CF-382F91F06C56}"/>
            </a:ext>
          </a:extLst>
        </xdr:cNvPr>
        <xdr:cNvCxnSpPr/>
      </xdr:nvCxnSpPr>
      <xdr:spPr>
        <a:xfrm>
          <a:off x="179754" y="244963"/>
          <a:ext cx="1619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35170</xdr:colOff>
      <xdr:row>0</xdr:row>
      <xdr:rowOff>504825</xdr:rowOff>
    </xdr:from>
    <xdr:to>
      <xdr:col>4</xdr:col>
      <xdr:colOff>228600</xdr:colOff>
      <xdr:row>0</xdr:row>
      <xdr:rowOff>505558</xdr:rowOff>
    </xdr:to>
    <xdr:cxnSp macro="">
      <xdr:nvCxnSpPr>
        <xdr:cNvPr id="3" name="Straight Connector 2">
          <a:extLst>
            <a:ext uri="{FF2B5EF4-FFF2-40B4-BE49-F238E27FC236}">
              <a16:creationId xmlns="" xmlns:a16="http://schemas.microsoft.com/office/drawing/2014/main" id="{BAB9628A-6252-41BA-8144-FDF790C683B2}"/>
            </a:ext>
          </a:extLst>
        </xdr:cNvPr>
        <xdr:cNvCxnSpPr/>
      </xdr:nvCxnSpPr>
      <xdr:spPr>
        <a:xfrm flipV="1">
          <a:off x="5673970" y="238125"/>
          <a:ext cx="2117480" cy="7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1243043</xdr:colOff>
      <xdr:row>2</xdr:row>
      <xdr:rowOff>2767</xdr:rowOff>
    </xdr:from>
    <xdr:to>
      <xdr:col>6</xdr:col>
      <xdr:colOff>100837</xdr:colOff>
      <xdr:row>2</xdr:row>
      <xdr:rowOff>2767</xdr:rowOff>
    </xdr:to>
    <xdr:cxnSp macro="">
      <xdr:nvCxnSpPr>
        <xdr:cNvPr id="2" name="Straight Connector 1">
          <a:extLst>
            <a:ext uri="{FF2B5EF4-FFF2-40B4-BE49-F238E27FC236}">
              <a16:creationId xmlns="" xmlns:a16="http://schemas.microsoft.com/office/drawing/2014/main" id="{00000000-0008-0000-6902-000002000000}"/>
            </a:ext>
          </a:extLst>
        </xdr:cNvPr>
        <xdr:cNvCxnSpPr>
          <a:cxnSpLocks noChangeShapeType="1"/>
        </xdr:cNvCxnSpPr>
      </xdr:nvCxnSpPr>
      <xdr:spPr bwMode="auto">
        <a:xfrm>
          <a:off x="6091268" y="479017"/>
          <a:ext cx="277256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1243043</xdr:colOff>
      <xdr:row>2</xdr:row>
      <xdr:rowOff>2767</xdr:rowOff>
    </xdr:from>
    <xdr:to>
      <xdr:col>6</xdr:col>
      <xdr:colOff>100837</xdr:colOff>
      <xdr:row>2</xdr:row>
      <xdr:rowOff>2767</xdr:rowOff>
    </xdr:to>
    <xdr:cxnSp macro="">
      <xdr:nvCxnSpPr>
        <xdr:cNvPr id="3" name="Straight Connector 2">
          <a:extLst>
            <a:ext uri="{FF2B5EF4-FFF2-40B4-BE49-F238E27FC236}">
              <a16:creationId xmlns="" xmlns:a16="http://schemas.microsoft.com/office/drawing/2014/main" id="{00000000-0008-0000-6902-000003000000}"/>
            </a:ext>
          </a:extLst>
        </xdr:cNvPr>
        <xdr:cNvCxnSpPr>
          <a:cxnSpLocks noChangeShapeType="1"/>
        </xdr:cNvCxnSpPr>
      </xdr:nvCxnSpPr>
      <xdr:spPr bwMode="auto">
        <a:xfrm>
          <a:off x="6091268" y="479017"/>
          <a:ext cx="277256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1626793</xdr:colOff>
      <xdr:row>1</xdr:row>
      <xdr:rowOff>238124</xdr:rowOff>
    </xdr:from>
    <xdr:to>
      <xdr:col>2</xdr:col>
      <xdr:colOff>958853</xdr:colOff>
      <xdr:row>2</xdr:row>
      <xdr:rowOff>9921</xdr:rowOff>
    </xdr:to>
    <xdr:cxnSp macro="">
      <xdr:nvCxnSpPr>
        <xdr:cNvPr id="4" name="Straight Connector 3">
          <a:extLst>
            <a:ext uri="{FF2B5EF4-FFF2-40B4-BE49-F238E27FC236}">
              <a16:creationId xmlns="" xmlns:a16="http://schemas.microsoft.com/office/drawing/2014/main" id="{00000000-0008-0000-6902-000004000000}"/>
            </a:ext>
          </a:extLst>
        </xdr:cNvPr>
        <xdr:cNvCxnSpPr>
          <a:cxnSpLocks noChangeShapeType="1"/>
        </xdr:cNvCxnSpPr>
      </xdr:nvCxnSpPr>
      <xdr:spPr bwMode="auto">
        <a:xfrm flipV="1">
          <a:off x="2122093" y="476249"/>
          <a:ext cx="1208485" cy="99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1138268</xdr:colOff>
      <xdr:row>2</xdr:row>
      <xdr:rowOff>12292</xdr:rowOff>
    </xdr:from>
    <xdr:to>
      <xdr:col>4</xdr:col>
      <xdr:colOff>1548637</xdr:colOff>
      <xdr:row>2</xdr:row>
      <xdr:rowOff>12292</xdr:rowOff>
    </xdr:to>
    <xdr:cxnSp macro="">
      <xdr:nvCxnSpPr>
        <xdr:cNvPr id="5" name="Straight Connector 4">
          <a:extLst>
            <a:ext uri="{FF2B5EF4-FFF2-40B4-BE49-F238E27FC236}">
              <a16:creationId xmlns="" xmlns:a16="http://schemas.microsoft.com/office/drawing/2014/main" id="{00000000-0008-0000-6902-000005000000}"/>
            </a:ext>
          </a:extLst>
        </xdr:cNvPr>
        <xdr:cNvCxnSpPr>
          <a:cxnSpLocks noChangeShapeType="1"/>
        </xdr:cNvCxnSpPr>
      </xdr:nvCxnSpPr>
      <xdr:spPr bwMode="auto">
        <a:xfrm>
          <a:off x="5986493" y="488542"/>
          <a:ext cx="148669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664768</xdr:colOff>
      <xdr:row>1</xdr:row>
      <xdr:rowOff>238124</xdr:rowOff>
    </xdr:from>
    <xdr:to>
      <xdr:col>1</xdr:col>
      <xdr:colOff>2063753</xdr:colOff>
      <xdr:row>2</xdr:row>
      <xdr:rowOff>9921</xdr:rowOff>
    </xdr:to>
    <xdr:cxnSp macro="">
      <xdr:nvCxnSpPr>
        <xdr:cNvPr id="6" name="Straight Connector 5">
          <a:extLst>
            <a:ext uri="{FF2B5EF4-FFF2-40B4-BE49-F238E27FC236}">
              <a16:creationId xmlns="" xmlns:a16="http://schemas.microsoft.com/office/drawing/2014/main" id="{00000000-0008-0000-6902-000006000000}"/>
            </a:ext>
          </a:extLst>
        </xdr:cNvPr>
        <xdr:cNvCxnSpPr>
          <a:cxnSpLocks noChangeShapeType="1"/>
        </xdr:cNvCxnSpPr>
      </xdr:nvCxnSpPr>
      <xdr:spPr bwMode="auto">
        <a:xfrm flipV="1">
          <a:off x="1160068" y="476249"/>
          <a:ext cx="1208485" cy="99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1243043</xdr:colOff>
      <xdr:row>2</xdr:row>
      <xdr:rowOff>2767</xdr:rowOff>
    </xdr:from>
    <xdr:to>
      <xdr:col>5</xdr:col>
      <xdr:colOff>100837</xdr:colOff>
      <xdr:row>2</xdr:row>
      <xdr:rowOff>2767</xdr:rowOff>
    </xdr:to>
    <xdr:cxnSp macro="">
      <xdr:nvCxnSpPr>
        <xdr:cNvPr id="2" name="Straight Connector 1">
          <a:extLst>
            <a:ext uri="{FF2B5EF4-FFF2-40B4-BE49-F238E27FC236}">
              <a16:creationId xmlns="" xmlns:a16="http://schemas.microsoft.com/office/drawing/2014/main" id="{00000000-0008-0000-6802-000004000000}"/>
            </a:ext>
          </a:extLst>
        </xdr:cNvPr>
        <xdr:cNvCxnSpPr>
          <a:cxnSpLocks noChangeShapeType="1"/>
        </xdr:cNvCxnSpPr>
      </xdr:nvCxnSpPr>
      <xdr:spPr bwMode="auto">
        <a:xfrm>
          <a:off x="5100668" y="479017"/>
          <a:ext cx="212486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502843</xdr:colOff>
      <xdr:row>1</xdr:row>
      <xdr:rowOff>238124</xdr:rowOff>
    </xdr:from>
    <xdr:to>
      <xdr:col>1</xdr:col>
      <xdr:colOff>1901828</xdr:colOff>
      <xdr:row>2</xdr:row>
      <xdr:rowOff>9921</xdr:rowOff>
    </xdr:to>
    <xdr:cxnSp macro="">
      <xdr:nvCxnSpPr>
        <xdr:cNvPr id="3" name="Straight Connector 2">
          <a:extLst>
            <a:ext uri="{FF2B5EF4-FFF2-40B4-BE49-F238E27FC236}">
              <a16:creationId xmlns="" xmlns:a16="http://schemas.microsoft.com/office/drawing/2014/main" id="{00000000-0008-0000-6802-000005000000}"/>
            </a:ext>
          </a:extLst>
        </xdr:cNvPr>
        <xdr:cNvCxnSpPr>
          <a:cxnSpLocks noChangeShapeType="1"/>
        </xdr:cNvCxnSpPr>
      </xdr:nvCxnSpPr>
      <xdr:spPr bwMode="auto">
        <a:xfrm flipV="1">
          <a:off x="902893" y="476249"/>
          <a:ext cx="1398985" cy="99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1476375</xdr:colOff>
      <xdr:row>1</xdr:row>
      <xdr:rowOff>219076</xdr:rowOff>
    </xdr:from>
    <xdr:to>
      <xdr:col>1</xdr:col>
      <xdr:colOff>2581275</xdr:colOff>
      <xdr:row>1</xdr:row>
      <xdr:rowOff>228600</xdr:rowOff>
    </xdr:to>
    <xdr:cxnSp macro="">
      <xdr:nvCxnSpPr>
        <xdr:cNvPr id="2" name="Straight Connector 1">
          <a:extLst>
            <a:ext uri="{FF2B5EF4-FFF2-40B4-BE49-F238E27FC236}">
              <a16:creationId xmlns="" xmlns:a16="http://schemas.microsoft.com/office/drawing/2014/main" id="{00000000-0008-0000-1D01-000002000000}"/>
            </a:ext>
          </a:extLst>
        </xdr:cNvPr>
        <xdr:cNvCxnSpPr/>
      </xdr:nvCxnSpPr>
      <xdr:spPr>
        <a:xfrm>
          <a:off x="1933575" y="419101"/>
          <a:ext cx="1104900" cy="95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1028700</xdr:colOff>
      <xdr:row>2</xdr:row>
      <xdr:rowOff>9525</xdr:rowOff>
    </xdr:from>
    <xdr:to>
      <xdr:col>4</xdr:col>
      <xdr:colOff>171450</xdr:colOff>
      <xdr:row>2</xdr:row>
      <xdr:rowOff>9525</xdr:rowOff>
    </xdr:to>
    <xdr:cxnSp macro="">
      <xdr:nvCxnSpPr>
        <xdr:cNvPr id="3" name="Straight Connector 2">
          <a:extLst>
            <a:ext uri="{FF2B5EF4-FFF2-40B4-BE49-F238E27FC236}">
              <a16:creationId xmlns="" xmlns:a16="http://schemas.microsoft.com/office/drawing/2014/main" id="{00000000-0008-0000-1D01-000003000000}"/>
            </a:ext>
          </a:extLst>
        </xdr:cNvPr>
        <xdr:cNvCxnSpPr/>
      </xdr:nvCxnSpPr>
      <xdr:spPr>
        <a:xfrm>
          <a:off x="6362700" y="447675"/>
          <a:ext cx="1581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O%20LIEU%20o%20cung%20dd\2025%20Xa%20Chupuh\Truong%20hoc\TH%20DT%202025%20cac%20truo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AppData\Local\Temp\Zalo%20Temp\TempDownloads\TH%20DT%202025%20cac%20truo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o\AppData\Local\Temp\Zalo%20Temp\TempDownloads\son%20ca,%20&#273;inh%20tien%20hoa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X"/>
      <sheetName val="TH"/>
      <sheetName val="Bang lang"/>
      <sheetName val="Họa Mi"/>
      <sheetName val="Son Ca"/>
      <sheetName val="DTH"/>
      <sheetName val="NVT"/>
      <sheetName val="NTMK"/>
      <sheetName val="NVX"/>
      <sheetName val="KpaKlong"/>
      <sheetName val="NTrai"/>
      <sheetName val="Nội trú"/>
      <sheetName val="LTK"/>
      <sheetName val="Kangatang"/>
    </sheetNames>
    <sheetDataSet>
      <sheetData sheetId="0"/>
      <sheetData sheetId="1"/>
      <sheetData sheetId="2"/>
      <sheetData sheetId="3">
        <row r="12">
          <cell r="B12">
            <v>1277139164</v>
          </cell>
        </row>
        <row r="17">
          <cell r="B17">
            <v>110375800</v>
          </cell>
        </row>
      </sheetData>
      <sheetData sheetId="4"/>
      <sheetData sheetId="5"/>
      <sheetData sheetId="6">
        <row r="12">
          <cell r="B12">
            <v>4038465866</v>
          </cell>
        </row>
        <row r="13">
          <cell r="B13">
            <v>106220000</v>
          </cell>
        </row>
        <row r="17">
          <cell r="B17">
            <v>26215200</v>
          </cell>
        </row>
        <row r="18">
          <cell r="B18">
            <v>8100000</v>
          </cell>
        </row>
      </sheetData>
      <sheetData sheetId="7">
        <row r="10">
          <cell r="E10">
            <v>3375265270</v>
          </cell>
        </row>
        <row r="16">
          <cell r="E16">
            <v>7170000</v>
          </cell>
        </row>
        <row r="18">
          <cell r="E18">
            <v>27244800</v>
          </cell>
        </row>
        <row r="19">
          <cell r="E19">
            <v>93216972</v>
          </cell>
        </row>
      </sheetData>
      <sheetData sheetId="8">
        <row r="11">
          <cell r="B11">
            <v>3610919490</v>
          </cell>
        </row>
        <row r="12">
          <cell r="B12">
            <v>220807524</v>
          </cell>
        </row>
        <row r="15">
          <cell r="B15">
            <v>21582000</v>
          </cell>
        </row>
        <row r="16">
          <cell r="B16">
            <v>13937000</v>
          </cell>
        </row>
      </sheetData>
      <sheetData sheetId="9">
        <row r="13">
          <cell r="B13">
            <v>3274344026</v>
          </cell>
        </row>
        <row r="18">
          <cell r="B18">
            <v>16616400</v>
          </cell>
        </row>
        <row r="20">
          <cell r="B20">
            <v>3730000</v>
          </cell>
        </row>
        <row r="37">
          <cell r="B37">
            <v>8569200</v>
          </cell>
        </row>
        <row r="39">
          <cell r="B39">
            <v>22858000</v>
          </cell>
        </row>
      </sheetData>
      <sheetData sheetId="10"/>
      <sheetData sheetId="11">
        <row r="12">
          <cell r="B12">
            <v>2630499226</v>
          </cell>
        </row>
        <row r="13">
          <cell r="B13">
            <v>144248396</v>
          </cell>
        </row>
        <row r="19">
          <cell r="B19">
            <v>4410000</v>
          </cell>
        </row>
      </sheetData>
      <sheetData sheetId="12"/>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X"/>
      <sheetName val="TH"/>
      <sheetName val="Bang lang"/>
      <sheetName val="Họa Mi"/>
      <sheetName val="Son Ca"/>
      <sheetName val="DTH"/>
      <sheetName val="NVT"/>
      <sheetName val="NTMK"/>
      <sheetName val="NVX"/>
      <sheetName val="KpaKlong"/>
      <sheetName val="NTrai"/>
      <sheetName val="Nội trú"/>
      <sheetName val="LTK"/>
    </sheetNames>
    <sheetDataSet>
      <sheetData sheetId="0"/>
      <sheetData sheetId="1"/>
      <sheetData sheetId="2">
        <row r="12">
          <cell r="B12">
            <v>1384314074</v>
          </cell>
        </row>
        <row r="13">
          <cell r="B13">
            <v>30400000</v>
          </cell>
        </row>
        <row r="17">
          <cell r="B17">
            <v>111568700</v>
          </cell>
        </row>
      </sheetData>
      <sheetData sheetId="3"/>
      <sheetData sheetId="4"/>
      <sheetData sheetId="5"/>
      <sheetData sheetId="6"/>
      <sheetData sheetId="7"/>
      <sheetData sheetId="8"/>
      <sheetData sheetId="9"/>
      <sheetData sheetId="10"/>
      <sheetData sheetId="11"/>
      <sheetData sheetId="12">
        <row r="12">
          <cell r="B12">
            <v>2664852177</v>
          </cell>
        </row>
        <row r="13">
          <cell r="B13">
            <v>85105000</v>
          </cell>
        </row>
        <row r="16">
          <cell r="B16">
            <v>24483600</v>
          </cell>
        </row>
        <row r="17">
          <cell r="B17">
            <v>173608000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X"/>
      <sheetName val="TH"/>
      <sheetName val="Bang lang"/>
      <sheetName val="Họa Mi"/>
      <sheetName val="Son Ca"/>
      <sheetName val="DTH"/>
      <sheetName val="NVT"/>
      <sheetName val="NTMK"/>
      <sheetName val="NVX"/>
      <sheetName val="KpaKlong"/>
      <sheetName val="NTrai"/>
      <sheetName val="Nội trú"/>
      <sheetName val="LTK"/>
    </sheetNames>
    <sheetDataSet>
      <sheetData sheetId="0" refreshError="1"/>
      <sheetData sheetId="1" refreshError="1"/>
      <sheetData sheetId="2" refreshError="1"/>
      <sheetData sheetId="3" refreshError="1"/>
      <sheetData sheetId="4">
        <row r="12">
          <cell r="B12">
            <v>1265166752</v>
          </cell>
        </row>
        <row r="13">
          <cell r="B13">
            <v>29072716</v>
          </cell>
        </row>
        <row r="17">
          <cell r="B17">
            <v>28762300</v>
          </cell>
        </row>
      </sheetData>
      <sheetData sheetId="5">
        <row r="11">
          <cell r="B11">
            <v>3251890581</v>
          </cell>
        </row>
        <row r="12">
          <cell r="B12">
            <v>164056156</v>
          </cell>
        </row>
        <row r="15">
          <cell r="B15">
            <v>24390000</v>
          </cell>
        </row>
        <row r="16">
          <cell r="B16">
            <v>7380000</v>
          </cell>
        </row>
        <row r="17">
          <cell r="B17">
            <v>1170000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0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0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0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0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0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0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0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4"/>
  <sheetViews>
    <sheetView tabSelected="1" zoomScaleNormal="100" workbookViewId="0">
      <selection activeCell="I8" sqref="I8"/>
    </sheetView>
  </sheetViews>
  <sheetFormatPr defaultRowHeight="15.75"/>
  <cols>
    <col min="1" max="1" width="5.28515625" style="436" customWidth="1"/>
    <col min="2" max="2" width="45.7109375" style="417" customWidth="1"/>
    <col min="3" max="3" width="17.28515625" style="417" customWidth="1"/>
    <col min="4" max="4" width="26.5703125" style="417" customWidth="1"/>
    <col min="5" max="5" width="13.140625" style="417" bestFit="1" customWidth="1"/>
    <col min="6" max="6" width="11.85546875" style="417" bestFit="1" customWidth="1"/>
    <col min="7" max="8" width="11.5703125" style="417" bestFit="1" customWidth="1"/>
    <col min="9" max="9" width="9.140625" style="417"/>
    <col min="10" max="10" width="9.85546875" style="417" bestFit="1" customWidth="1"/>
    <col min="11" max="253" width="9.140625" style="417"/>
    <col min="254" max="254" width="6.85546875" style="417" customWidth="1"/>
    <col min="255" max="255" width="40.7109375" style="417" customWidth="1"/>
    <col min="256" max="256" width="16.140625" style="417" customWidth="1"/>
    <col min="257" max="257" width="29.28515625" style="417" customWidth="1"/>
    <col min="258" max="259" width="9.140625" style="417"/>
    <col min="260" max="260" width="9" style="417" bestFit="1" customWidth="1"/>
    <col min="261" max="509" width="9.140625" style="417"/>
    <col min="510" max="510" width="6.85546875" style="417" customWidth="1"/>
    <col min="511" max="511" width="40.7109375" style="417" customWidth="1"/>
    <col min="512" max="512" width="16.140625" style="417" customWidth="1"/>
    <col min="513" max="513" width="29.28515625" style="417" customWidth="1"/>
    <col min="514" max="515" width="9.140625" style="417"/>
    <col min="516" max="516" width="9" style="417" bestFit="1" customWidth="1"/>
    <col min="517" max="765" width="9.140625" style="417"/>
    <col min="766" max="766" width="6.85546875" style="417" customWidth="1"/>
    <col min="767" max="767" width="40.7109375" style="417" customWidth="1"/>
    <col min="768" max="768" width="16.140625" style="417" customWidth="1"/>
    <col min="769" max="769" width="29.28515625" style="417" customWidth="1"/>
    <col min="770" max="771" width="9.140625" style="417"/>
    <col min="772" max="772" width="9" style="417" bestFit="1" customWidth="1"/>
    <col min="773" max="1021" width="9.140625" style="417"/>
    <col min="1022" max="1022" width="6.85546875" style="417" customWidth="1"/>
    <col min="1023" max="1023" width="40.7109375" style="417" customWidth="1"/>
    <col min="1024" max="1024" width="16.140625" style="417" customWidth="1"/>
    <col min="1025" max="1025" width="29.28515625" style="417" customWidth="1"/>
    <col min="1026" max="1027" width="9.140625" style="417"/>
    <col min="1028" max="1028" width="9" style="417" bestFit="1" customWidth="1"/>
    <col min="1029" max="1277" width="9.140625" style="417"/>
    <col min="1278" max="1278" width="6.85546875" style="417" customWidth="1"/>
    <col min="1279" max="1279" width="40.7109375" style="417" customWidth="1"/>
    <col min="1280" max="1280" width="16.140625" style="417" customWidth="1"/>
    <col min="1281" max="1281" width="29.28515625" style="417" customWidth="1"/>
    <col min="1282" max="1283" width="9.140625" style="417"/>
    <col min="1284" max="1284" width="9" style="417" bestFit="1" customWidth="1"/>
    <col min="1285" max="1533" width="9.140625" style="417"/>
    <col min="1534" max="1534" width="6.85546875" style="417" customWidth="1"/>
    <col min="1535" max="1535" width="40.7109375" style="417" customWidth="1"/>
    <col min="1536" max="1536" width="16.140625" style="417" customWidth="1"/>
    <col min="1537" max="1537" width="29.28515625" style="417" customWidth="1"/>
    <col min="1538" max="1539" width="9.140625" style="417"/>
    <col min="1540" max="1540" width="9" style="417" bestFit="1" customWidth="1"/>
    <col min="1541" max="1789" width="9.140625" style="417"/>
    <col min="1790" max="1790" width="6.85546875" style="417" customWidth="1"/>
    <col min="1791" max="1791" width="40.7109375" style="417" customWidth="1"/>
    <col min="1792" max="1792" width="16.140625" style="417" customWidth="1"/>
    <col min="1793" max="1793" width="29.28515625" style="417" customWidth="1"/>
    <col min="1794" max="1795" width="9.140625" style="417"/>
    <col min="1796" max="1796" width="9" style="417" bestFit="1" customWidth="1"/>
    <col min="1797" max="2045" width="9.140625" style="417"/>
    <col min="2046" max="2046" width="6.85546875" style="417" customWidth="1"/>
    <col min="2047" max="2047" width="40.7109375" style="417" customWidth="1"/>
    <col min="2048" max="2048" width="16.140625" style="417" customWidth="1"/>
    <col min="2049" max="2049" width="29.28515625" style="417" customWidth="1"/>
    <col min="2050" max="2051" width="9.140625" style="417"/>
    <col min="2052" max="2052" width="9" style="417" bestFit="1" customWidth="1"/>
    <col min="2053" max="2301" width="9.140625" style="417"/>
    <col min="2302" max="2302" width="6.85546875" style="417" customWidth="1"/>
    <col min="2303" max="2303" width="40.7109375" style="417" customWidth="1"/>
    <col min="2304" max="2304" width="16.140625" style="417" customWidth="1"/>
    <col min="2305" max="2305" width="29.28515625" style="417" customWidth="1"/>
    <col min="2306" max="2307" width="9.140625" style="417"/>
    <col min="2308" max="2308" width="9" style="417" bestFit="1" customWidth="1"/>
    <col min="2309" max="2557" width="9.140625" style="417"/>
    <col min="2558" max="2558" width="6.85546875" style="417" customWidth="1"/>
    <col min="2559" max="2559" width="40.7109375" style="417" customWidth="1"/>
    <col min="2560" max="2560" width="16.140625" style="417" customWidth="1"/>
    <col min="2561" max="2561" width="29.28515625" style="417" customWidth="1"/>
    <col min="2562" max="2563" width="9.140625" style="417"/>
    <col min="2564" max="2564" width="9" style="417" bestFit="1" customWidth="1"/>
    <col min="2565" max="2813" width="9.140625" style="417"/>
    <col min="2814" max="2814" width="6.85546875" style="417" customWidth="1"/>
    <col min="2815" max="2815" width="40.7109375" style="417" customWidth="1"/>
    <col min="2816" max="2816" width="16.140625" style="417" customWidth="1"/>
    <col min="2817" max="2817" width="29.28515625" style="417" customWidth="1"/>
    <col min="2818" max="2819" width="9.140625" style="417"/>
    <col min="2820" max="2820" width="9" style="417" bestFit="1" customWidth="1"/>
    <col min="2821" max="3069" width="9.140625" style="417"/>
    <col min="3070" max="3070" width="6.85546875" style="417" customWidth="1"/>
    <col min="3071" max="3071" width="40.7109375" style="417" customWidth="1"/>
    <col min="3072" max="3072" width="16.140625" style="417" customWidth="1"/>
    <col min="3073" max="3073" width="29.28515625" style="417" customWidth="1"/>
    <col min="3074" max="3075" width="9.140625" style="417"/>
    <col min="3076" max="3076" width="9" style="417" bestFit="1" customWidth="1"/>
    <col min="3077" max="3325" width="9.140625" style="417"/>
    <col min="3326" max="3326" width="6.85546875" style="417" customWidth="1"/>
    <col min="3327" max="3327" width="40.7109375" style="417" customWidth="1"/>
    <col min="3328" max="3328" width="16.140625" style="417" customWidth="1"/>
    <col min="3329" max="3329" width="29.28515625" style="417" customWidth="1"/>
    <col min="3330" max="3331" width="9.140625" style="417"/>
    <col min="3332" max="3332" width="9" style="417" bestFit="1" customWidth="1"/>
    <col min="3333" max="3581" width="9.140625" style="417"/>
    <col min="3582" max="3582" width="6.85546875" style="417" customWidth="1"/>
    <col min="3583" max="3583" width="40.7109375" style="417" customWidth="1"/>
    <col min="3584" max="3584" width="16.140625" style="417" customWidth="1"/>
    <col min="3585" max="3585" width="29.28515625" style="417" customWidth="1"/>
    <col min="3586" max="3587" width="9.140625" style="417"/>
    <col min="3588" max="3588" width="9" style="417" bestFit="1" customWidth="1"/>
    <col min="3589" max="3837" width="9.140625" style="417"/>
    <col min="3838" max="3838" width="6.85546875" style="417" customWidth="1"/>
    <col min="3839" max="3839" width="40.7109375" style="417" customWidth="1"/>
    <col min="3840" max="3840" width="16.140625" style="417" customWidth="1"/>
    <col min="3841" max="3841" width="29.28515625" style="417" customWidth="1"/>
    <col min="3842" max="3843" width="9.140625" style="417"/>
    <col min="3844" max="3844" width="9" style="417" bestFit="1" customWidth="1"/>
    <col min="3845" max="4093" width="9.140625" style="417"/>
    <col min="4094" max="4094" width="6.85546875" style="417" customWidth="1"/>
    <col min="4095" max="4095" width="40.7109375" style="417" customWidth="1"/>
    <col min="4096" max="4096" width="16.140625" style="417" customWidth="1"/>
    <col min="4097" max="4097" width="29.28515625" style="417" customWidth="1"/>
    <col min="4098" max="4099" width="9.140625" style="417"/>
    <col min="4100" max="4100" width="9" style="417" bestFit="1" customWidth="1"/>
    <col min="4101" max="4349" width="9.140625" style="417"/>
    <col min="4350" max="4350" width="6.85546875" style="417" customWidth="1"/>
    <col min="4351" max="4351" width="40.7109375" style="417" customWidth="1"/>
    <col min="4352" max="4352" width="16.140625" style="417" customWidth="1"/>
    <col min="4353" max="4353" width="29.28515625" style="417" customWidth="1"/>
    <col min="4354" max="4355" width="9.140625" style="417"/>
    <col min="4356" max="4356" width="9" style="417" bestFit="1" customWidth="1"/>
    <col min="4357" max="4605" width="9.140625" style="417"/>
    <col min="4606" max="4606" width="6.85546875" style="417" customWidth="1"/>
    <col min="4607" max="4607" width="40.7109375" style="417" customWidth="1"/>
    <col min="4608" max="4608" width="16.140625" style="417" customWidth="1"/>
    <col min="4609" max="4609" width="29.28515625" style="417" customWidth="1"/>
    <col min="4610" max="4611" width="9.140625" style="417"/>
    <col min="4612" max="4612" width="9" style="417" bestFit="1" customWidth="1"/>
    <col min="4613" max="4861" width="9.140625" style="417"/>
    <col min="4862" max="4862" width="6.85546875" style="417" customWidth="1"/>
    <col min="4863" max="4863" width="40.7109375" style="417" customWidth="1"/>
    <col min="4864" max="4864" width="16.140625" style="417" customWidth="1"/>
    <col min="4865" max="4865" width="29.28515625" style="417" customWidth="1"/>
    <col min="4866" max="4867" width="9.140625" style="417"/>
    <col min="4868" max="4868" width="9" style="417" bestFit="1" customWidth="1"/>
    <col min="4869" max="5117" width="9.140625" style="417"/>
    <col min="5118" max="5118" width="6.85546875" style="417" customWidth="1"/>
    <col min="5119" max="5119" width="40.7109375" style="417" customWidth="1"/>
    <col min="5120" max="5120" width="16.140625" style="417" customWidth="1"/>
    <col min="5121" max="5121" width="29.28515625" style="417" customWidth="1"/>
    <col min="5122" max="5123" width="9.140625" style="417"/>
    <col min="5124" max="5124" width="9" style="417" bestFit="1" customWidth="1"/>
    <col min="5125" max="5373" width="9.140625" style="417"/>
    <col min="5374" max="5374" width="6.85546875" style="417" customWidth="1"/>
    <col min="5375" max="5375" width="40.7109375" style="417" customWidth="1"/>
    <col min="5376" max="5376" width="16.140625" style="417" customWidth="1"/>
    <col min="5377" max="5377" width="29.28515625" style="417" customWidth="1"/>
    <col min="5378" max="5379" width="9.140625" style="417"/>
    <col min="5380" max="5380" width="9" style="417" bestFit="1" customWidth="1"/>
    <col min="5381" max="5629" width="9.140625" style="417"/>
    <col min="5630" max="5630" width="6.85546875" style="417" customWidth="1"/>
    <col min="5631" max="5631" width="40.7109375" style="417" customWidth="1"/>
    <col min="5632" max="5632" width="16.140625" style="417" customWidth="1"/>
    <col min="5633" max="5633" width="29.28515625" style="417" customWidth="1"/>
    <col min="5634" max="5635" width="9.140625" style="417"/>
    <col min="5636" max="5636" width="9" style="417" bestFit="1" customWidth="1"/>
    <col min="5637" max="5885" width="9.140625" style="417"/>
    <col min="5886" max="5886" width="6.85546875" style="417" customWidth="1"/>
    <col min="5887" max="5887" width="40.7109375" style="417" customWidth="1"/>
    <col min="5888" max="5888" width="16.140625" style="417" customWidth="1"/>
    <col min="5889" max="5889" width="29.28515625" style="417" customWidth="1"/>
    <col min="5890" max="5891" width="9.140625" style="417"/>
    <col min="5892" max="5892" width="9" style="417" bestFit="1" customWidth="1"/>
    <col min="5893" max="6141" width="9.140625" style="417"/>
    <col min="6142" max="6142" width="6.85546875" style="417" customWidth="1"/>
    <col min="6143" max="6143" width="40.7109375" style="417" customWidth="1"/>
    <col min="6144" max="6144" width="16.140625" style="417" customWidth="1"/>
    <col min="6145" max="6145" width="29.28515625" style="417" customWidth="1"/>
    <col min="6146" max="6147" width="9.140625" style="417"/>
    <col min="6148" max="6148" width="9" style="417" bestFit="1" customWidth="1"/>
    <col min="6149" max="6397" width="9.140625" style="417"/>
    <col min="6398" max="6398" width="6.85546875" style="417" customWidth="1"/>
    <col min="6399" max="6399" width="40.7109375" style="417" customWidth="1"/>
    <col min="6400" max="6400" width="16.140625" style="417" customWidth="1"/>
    <col min="6401" max="6401" width="29.28515625" style="417" customWidth="1"/>
    <col min="6402" max="6403" width="9.140625" style="417"/>
    <col min="6404" max="6404" width="9" style="417" bestFit="1" customWidth="1"/>
    <col min="6405" max="6653" width="9.140625" style="417"/>
    <col min="6654" max="6654" width="6.85546875" style="417" customWidth="1"/>
    <col min="6655" max="6655" width="40.7109375" style="417" customWidth="1"/>
    <col min="6656" max="6656" width="16.140625" style="417" customWidth="1"/>
    <col min="6657" max="6657" width="29.28515625" style="417" customWidth="1"/>
    <col min="6658" max="6659" width="9.140625" style="417"/>
    <col min="6660" max="6660" width="9" style="417" bestFit="1" customWidth="1"/>
    <col min="6661" max="6909" width="9.140625" style="417"/>
    <col min="6910" max="6910" width="6.85546875" style="417" customWidth="1"/>
    <col min="6911" max="6911" width="40.7109375" style="417" customWidth="1"/>
    <col min="6912" max="6912" width="16.140625" style="417" customWidth="1"/>
    <col min="6913" max="6913" width="29.28515625" style="417" customWidth="1"/>
    <col min="6914" max="6915" width="9.140625" style="417"/>
    <col min="6916" max="6916" width="9" style="417" bestFit="1" customWidth="1"/>
    <col min="6917" max="7165" width="9.140625" style="417"/>
    <col min="7166" max="7166" width="6.85546875" style="417" customWidth="1"/>
    <col min="7167" max="7167" width="40.7109375" style="417" customWidth="1"/>
    <col min="7168" max="7168" width="16.140625" style="417" customWidth="1"/>
    <col min="7169" max="7169" width="29.28515625" style="417" customWidth="1"/>
    <col min="7170" max="7171" width="9.140625" style="417"/>
    <col min="7172" max="7172" width="9" style="417" bestFit="1" customWidth="1"/>
    <col min="7173" max="7421" width="9.140625" style="417"/>
    <col min="7422" max="7422" width="6.85546875" style="417" customWidth="1"/>
    <col min="7423" max="7423" width="40.7109375" style="417" customWidth="1"/>
    <col min="7424" max="7424" width="16.140625" style="417" customWidth="1"/>
    <col min="7425" max="7425" width="29.28515625" style="417" customWidth="1"/>
    <col min="7426" max="7427" width="9.140625" style="417"/>
    <col min="7428" max="7428" width="9" style="417" bestFit="1" customWidth="1"/>
    <col min="7429" max="7677" width="9.140625" style="417"/>
    <col min="7678" max="7678" width="6.85546875" style="417" customWidth="1"/>
    <col min="7679" max="7679" width="40.7109375" style="417" customWidth="1"/>
    <col min="7680" max="7680" width="16.140625" style="417" customWidth="1"/>
    <col min="7681" max="7681" width="29.28515625" style="417" customWidth="1"/>
    <col min="7682" max="7683" width="9.140625" style="417"/>
    <col min="7684" max="7684" width="9" style="417" bestFit="1" customWidth="1"/>
    <col min="7685" max="7933" width="9.140625" style="417"/>
    <col min="7934" max="7934" width="6.85546875" style="417" customWidth="1"/>
    <col min="7935" max="7935" width="40.7109375" style="417" customWidth="1"/>
    <col min="7936" max="7936" width="16.140625" style="417" customWidth="1"/>
    <col min="7937" max="7937" width="29.28515625" style="417" customWidth="1"/>
    <col min="7938" max="7939" width="9.140625" style="417"/>
    <col min="7940" max="7940" width="9" style="417" bestFit="1" customWidth="1"/>
    <col min="7941" max="8189" width="9.140625" style="417"/>
    <col min="8190" max="8190" width="6.85546875" style="417" customWidth="1"/>
    <col min="8191" max="8191" width="40.7109375" style="417" customWidth="1"/>
    <col min="8192" max="8192" width="16.140625" style="417" customWidth="1"/>
    <col min="8193" max="8193" width="29.28515625" style="417" customWidth="1"/>
    <col min="8194" max="8195" width="9.140625" style="417"/>
    <col min="8196" max="8196" width="9" style="417" bestFit="1" customWidth="1"/>
    <col min="8197" max="8445" width="9.140625" style="417"/>
    <col min="8446" max="8446" width="6.85546875" style="417" customWidth="1"/>
    <col min="8447" max="8447" width="40.7109375" style="417" customWidth="1"/>
    <col min="8448" max="8448" width="16.140625" style="417" customWidth="1"/>
    <col min="8449" max="8449" width="29.28515625" style="417" customWidth="1"/>
    <col min="8450" max="8451" width="9.140625" style="417"/>
    <col min="8452" max="8452" width="9" style="417" bestFit="1" customWidth="1"/>
    <col min="8453" max="8701" width="9.140625" style="417"/>
    <col min="8702" max="8702" width="6.85546875" style="417" customWidth="1"/>
    <col min="8703" max="8703" width="40.7109375" style="417" customWidth="1"/>
    <col min="8704" max="8704" width="16.140625" style="417" customWidth="1"/>
    <col min="8705" max="8705" width="29.28515625" style="417" customWidth="1"/>
    <col min="8706" max="8707" width="9.140625" style="417"/>
    <col min="8708" max="8708" width="9" style="417" bestFit="1" customWidth="1"/>
    <col min="8709" max="8957" width="9.140625" style="417"/>
    <col min="8958" max="8958" width="6.85546875" style="417" customWidth="1"/>
    <col min="8959" max="8959" width="40.7109375" style="417" customWidth="1"/>
    <col min="8960" max="8960" width="16.140625" style="417" customWidth="1"/>
    <col min="8961" max="8961" width="29.28515625" style="417" customWidth="1"/>
    <col min="8962" max="8963" width="9.140625" style="417"/>
    <col min="8964" max="8964" width="9" style="417" bestFit="1" customWidth="1"/>
    <col min="8965" max="9213" width="9.140625" style="417"/>
    <col min="9214" max="9214" width="6.85546875" style="417" customWidth="1"/>
    <col min="9215" max="9215" width="40.7109375" style="417" customWidth="1"/>
    <col min="9216" max="9216" width="16.140625" style="417" customWidth="1"/>
    <col min="9217" max="9217" width="29.28515625" style="417" customWidth="1"/>
    <col min="9218" max="9219" width="9.140625" style="417"/>
    <col min="9220" max="9220" width="9" style="417" bestFit="1" customWidth="1"/>
    <col min="9221" max="9469" width="9.140625" style="417"/>
    <col min="9470" max="9470" width="6.85546875" style="417" customWidth="1"/>
    <col min="9471" max="9471" width="40.7109375" style="417" customWidth="1"/>
    <col min="9472" max="9472" width="16.140625" style="417" customWidth="1"/>
    <col min="9473" max="9473" width="29.28515625" style="417" customWidth="1"/>
    <col min="9474" max="9475" width="9.140625" style="417"/>
    <col min="9476" max="9476" width="9" style="417" bestFit="1" customWidth="1"/>
    <col min="9477" max="9725" width="9.140625" style="417"/>
    <col min="9726" max="9726" width="6.85546875" style="417" customWidth="1"/>
    <col min="9727" max="9727" width="40.7109375" style="417" customWidth="1"/>
    <col min="9728" max="9728" width="16.140625" style="417" customWidth="1"/>
    <col min="9729" max="9729" width="29.28515625" style="417" customWidth="1"/>
    <col min="9730" max="9731" width="9.140625" style="417"/>
    <col min="9732" max="9732" width="9" style="417" bestFit="1" customWidth="1"/>
    <col min="9733" max="9981" width="9.140625" style="417"/>
    <col min="9982" max="9982" width="6.85546875" style="417" customWidth="1"/>
    <col min="9983" max="9983" width="40.7109375" style="417" customWidth="1"/>
    <col min="9984" max="9984" width="16.140625" style="417" customWidth="1"/>
    <col min="9985" max="9985" width="29.28515625" style="417" customWidth="1"/>
    <col min="9986" max="9987" width="9.140625" style="417"/>
    <col min="9988" max="9988" width="9" style="417" bestFit="1" customWidth="1"/>
    <col min="9989" max="10237" width="9.140625" style="417"/>
    <col min="10238" max="10238" width="6.85546875" style="417" customWidth="1"/>
    <col min="10239" max="10239" width="40.7109375" style="417" customWidth="1"/>
    <col min="10240" max="10240" width="16.140625" style="417" customWidth="1"/>
    <col min="10241" max="10241" width="29.28515625" style="417" customWidth="1"/>
    <col min="10242" max="10243" width="9.140625" style="417"/>
    <col min="10244" max="10244" width="9" style="417" bestFit="1" customWidth="1"/>
    <col min="10245" max="10493" width="9.140625" style="417"/>
    <col min="10494" max="10494" width="6.85546875" style="417" customWidth="1"/>
    <col min="10495" max="10495" width="40.7109375" style="417" customWidth="1"/>
    <col min="10496" max="10496" width="16.140625" style="417" customWidth="1"/>
    <col min="10497" max="10497" width="29.28515625" style="417" customWidth="1"/>
    <col min="10498" max="10499" width="9.140625" style="417"/>
    <col min="10500" max="10500" width="9" style="417" bestFit="1" customWidth="1"/>
    <col min="10501" max="10749" width="9.140625" style="417"/>
    <col min="10750" max="10750" width="6.85546875" style="417" customWidth="1"/>
    <col min="10751" max="10751" width="40.7109375" style="417" customWidth="1"/>
    <col min="10752" max="10752" width="16.140625" style="417" customWidth="1"/>
    <col min="10753" max="10753" width="29.28515625" style="417" customWidth="1"/>
    <col min="10754" max="10755" width="9.140625" style="417"/>
    <col min="10756" max="10756" width="9" style="417" bestFit="1" customWidth="1"/>
    <col min="10757" max="11005" width="9.140625" style="417"/>
    <col min="11006" max="11006" width="6.85546875" style="417" customWidth="1"/>
    <col min="11007" max="11007" width="40.7109375" style="417" customWidth="1"/>
    <col min="11008" max="11008" width="16.140625" style="417" customWidth="1"/>
    <col min="11009" max="11009" width="29.28515625" style="417" customWidth="1"/>
    <col min="11010" max="11011" width="9.140625" style="417"/>
    <col min="11012" max="11012" width="9" style="417" bestFit="1" customWidth="1"/>
    <col min="11013" max="11261" width="9.140625" style="417"/>
    <col min="11262" max="11262" width="6.85546875" style="417" customWidth="1"/>
    <col min="11263" max="11263" width="40.7109375" style="417" customWidth="1"/>
    <col min="11264" max="11264" width="16.140625" style="417" customWidth="1"/>
    <col min="11265" max="11265" width="29.28515625" style="417" customWidth="1"/>
    <col min="11266" max="11267" width="9.140625" style="417"/>
    <col min="11268" max="11268" width="9" style="417" bestFit="1" customWidth="1"/>
    <col min="11269" max="11517" width="9.140625" style="417"/>
    <col min="11518" max="11518" width="6.85546875" style="417" customWidth="1"/>
    <col min="11519" max="11519" width="40.7109375" style="417" customWidth="1"/>
    <col min="11520" max="11520" width="16.140625" style="417" customWidth="1"/>
    <col min="11521" max="11521" width="29.28515625" style="417" customWidth="1"/>
    <col min="11522" max="11523" width="9.140625" style="417"/>
    <col min="11524" max="11524" width="9" style="417" bestFit="1" customWidth="1"/>
    <col min="11525" max="11773" width="9.140625" style="417"/>
    <col min="11774" max="11774" width="6.85546875" style="417" customWidth="1"/>
    <col min="11775" max="11775" width="40.7109375" style="417" customWidth="1"/>
    <col min="11776" max="11776" width="16.140625" style="417" customWidth="1"/>
    <col min="11777" max="11777" width="29.28515625" style="417" customWidth="1"/>
    <col min="11778" max="11779" width="9.140625" style="417"/>
    <col min="11780" max="11780" width="9" style="417" bestFit="1" customWidth="1"/>
    <col min="11781" max="12029" width="9.140625" style="417"/>
    <col min="12030" max="12030" width="6.85546875" style="417" customWidth="1"/>
    <col min="12031" max="12031" width="40.7109375" style="417" customWidth="1"/>
    <col min="12032" max="12032" width="16.140625" style="417" customWidth="1"/>
    <col min="12033" max="12033" width="29.28515625" style="417" customWidth="1"/>
    <col min="12034" max="12035" width="9.140625" style="417"/>
    <col min="12036" max="12036" width="9" style="417" bestFit="1" customWidth="1"/>
    <col min="12037" max="12285" width="9.140625" style="417"/>
    <col min="12286" max="12286" width="6.85546875" style="417" customWidth="1"/>
    <col min="12287" max="12287" width="40.7109375" style="417" customWidth="1"/>
    <col min="12288" max="12288" width="16.140625" style="417" customWidth="1"/>
    <col min="12289" max="12289" width="29.28515625" style="417" customWidth="1"/>
    <col min="12290" max="12291" width="9.140625" style="417"/>
    <col min="12292" max="12292" width="9" style="417" bestFit="1" customWidth="1"/>
    <col min="12293" max="12541" width="9.140625" style="417"/>
    <col min="12542" max="12542" width="6.85546875" style="417" customWidth="1"/>
    <col min="12543" max="12543" width="40.7109375" style="417" customWidth="1"/>
    <col min="12544" max="12544" width="16.140625" style="417" customWidth="1"/>
    <col min="12545" max="12545" width="29.28515625" style="417" customWidth="1"/>
    <col min="12546" max="12547" width="9.140625" style="417"/>
    <col min="12548" max="12548" width="9" style="417" bestFit="1" customWidth="1"/>
    <col min="12549" max="12797" width="9.140625" style="417"/>
    <col min="12798" max="12798" width="6.85546875" style="417" customWidth="1"/>
    <col min="12799" max="12799" width="40.7109375" style="417" customWidth="1"/>
    <col min="12800" max="12800" width="16.140625" style="417" customWidth="1"/>
    <col min="12801" max="12801" width="29.28515625" style="417" customWidth="1"/>
    <col min="12802" max="12803" width="9.140625" style="417"/>
    <col min="12804" max="12804" width="9" style="417" bestFit="1" customWidth="1"/>
    <col min="12805" max="13053" width="9.140625" style="417"/>
    <col min="13054" max="13054" width="6.85546875" style="417" customWidth="1"/>
    <col min="13055" max="13055" width="40.7109375" style="417" customWidth="1"/>
    <col min="13056" max="13056" width="16.140625" style="417" customWidth="1"/>
    <col min="13057" max="13057" width="29.28515625" style="417" customWidth="1"/>
    <col min="13058" max="13059" width="9.140625" style="417"/>
    <col min="13060" max="13060" width="9" style="417" bestFit="1" customWidth="1"/>
    <col min="13061" max="13309" width="9.140625" style="417"/>
    <col min="13310" max="13310" width="6.85546875" style="417" customWidth="1"/>
    <col min="13311" max="13311" width="40.7109375" style="417" customWidth="1"/>
    <col min="13312" max="13312" width="16.140625" style="417" customWidth="1"/>
    <col min="13313" max="13313" width="29.28515625" style="417" customWidth="1"/>
    <col min="13314" max="13315" width="9.140625" style="417"/>
    <col min="13316" max="13316" width="9" style="417" bestFit="1" customWidth="1"/>
    <col min="13317" max="13565" width="9.140625" style="417"/>
    <col min="13566" max="13566" width="6.85546875" style="417" customWidth="1"/>
    <col min="13567" max="13567" width="40.7109375" style="417" customWidth="1"/>
    <col min="13568" max="13568" width="16.140625" style="417" customWidth="1"/>
    <col min="13569" max="13569" width="29.28515625" style="417" customWidth="1"/>
    <col min="13570" max="13571" width="9.140625" style="417"/>
    <col min="13572" max="13572" width="9" style="417" bestFit="1" customWidth="1"/>
    <col min="13573" max="13821" width="9.140625" style="417"/>
    <col min="13822" max="13822" width="6.85546875" style="417" customWidth="1"/>
    <col min="13823" max="13823" width="40.7109375" style="417" customWidth="1"/>
    <col min="13824" max="13824" width="16.140625" style="417" customWidth="1"/>
    <col min="13825" max="13825" width="29.28515625" style="417" customWidth="1"/>
    <col min="13826" max="13827" width="9.140625" style="417"/>
    <col min="13828" max="13828" width="9" style="417" bestFit="1" customWidth="1"/>
    <col min="13829" max="14077" width="9.140625" style="417"/>
    <col min="14078" max="14078" width="6.85546875" style="417" customWidth="1"/>
    <col min="14079" max="14079" width="40.7109375" style="417" customWidth="1"/>
    <col min="14080" max="14080" width="16.140625" style="417" customWidth="1"/>
    <col min="14081" max="14081" width="29.28515625" style="417" customWidth="1"/>
    <col min="14082" max="14083" width="9.140625" style="417"/>
    <col min="14084" max="14084" width="9" style="417" bestFit="1" customWidth="1"/>
    <col min="14085" max="14333" width="9.140625" style="417"/>
    <col min="14334" max="14334" width="6.85546875" style="417" customWidth="1"/>
    <col min="14335" max="14335" width="40.7109375" style="417" customWidth="1"/>
    <col min="14336" max="14336" width="16.140625" style="417" customWidth="1"/>
    <col min="14337" max="14337" width="29.28515625" style="417" customWidth="1"/>
    <col min="14338" max="14339" width="9.140625" style="417"/>
    <col min="14340" max="14340" width="9" style="417" bestFit="1" customWidth="1"/>
    <col min="14341" max="14589" width="9.140625" style="417"/>
    <col min="14590" max="14590" width="6.85546875" style="417" customWidth="1"/>
    <col min="14591" max="14591" width="40.7109375" style="417" customWidth="1"/>
    <col min="14592" max="14592" width="16.140625" style="417" customWidth="1"/>
    <col min="14593" max="14593" width="29.28515625" style="417" customWidth="1"/>
    <col min="14594" max="14595" width="9.140625" style="417"/>
    <col min="14596" max="14596" width="9" style="417" bestFit="1" customWidth="1"/>
    <col min="14597" max="14845" width="9.140625" style="417"/>
    <col min="14846" max="14846" width="6.85546875" style="417" customWidth="1"/>
    <col min="14847" max="14847" width="40.7109375" style="417" customWidth="1"/>
    <col min="14848" max="14848" width="16.140625" style="417" customWidth="1"/>
    <col min="14849" max="14849" width="29.28515625" style="417" customWidth="1"/>
    <col min="14850" max="14851" width="9.140625" style="417"/>
    <col min="14852" max="14852" width="9" style="417" bestFit="1" customWidth="1"/>
    <col min="14853" max="15101" width="9.140625" style="417"/>
    <col min="15102" max="15102" width="6.85546875" style="417" customWidth="1"/>
    <col min="15103" max="15103" width="40.7109375" style="417" customWidth="1"/>
    <col min="15104" max="15104" width="16.140625" style="417" customWidth="1"/>
    <col min="15105" max="15105" width="29.28515625" style="417" customWidth="1"/>
    <col min="15106" max="15107" width="9.140625" style="417"/>
    <col min="15108" max="15108" width="9" style="417" bestFit="1" customWidth="1"/>
    <col min="15109" max="15357" width="9.140625" style="417"/>
    <col min="15358" max="15358" width="6.85546875" style="417" customWidth="1"/>
    <col min="15359" max="15359" width="40.7109375" style="417" customWidth="1"/>
    <col min="15360" max="15360" width="16.140625" style="417" customWidth="1"/>
    <col min="15361" max="15361" width="29.28515625" style="417" customWidth="1"/>
    <col min="15362" max="15363" width="9.140625" style="417"/>
    <col min="15364" max="15364" width="9" style="417" bestFit="1" customWidth="1"/>
    <col min="15365" max="15613" width="9.140625" style="417"/>
    <col min="15614" max="15614" width="6.85546875" style="417" customWidth="1"/>
    <col min="15615" max="15615" width="40.7109375" style="417" customWidth="1"/>
    <col min="15616" max="15616" width="16.140625" style="417" customWidth="1"/>
    <col min="15617" max="15617" width="29.28515625" style="417" customWidth="1"/>
    <col min="15618" max="15619" width="9.140625" style="417"/>
    <col min="15620" max="15620" width="9" style="417" bestFit="1" customWidth="1"/>
    <col min="15621" max="15869" width="9.140625" style="417"/>
    <col min="15870" max="15870" width="6.85546875" style="417" customWidth="1"/>
    <col min="15871" max="15871" width="40.7109375" style="417" customWidth="1"/>
    <col min="15872" max="15872" width="16.140625" style="417" customWidth="1"/>
    <col min="15873" max="15873" width="29.28515625" style="417" customWidth="1"/>
    <col min="15874" max="15875" width="9.140625" style="417"/>
    <col min="15876" max="15876" width="9" style="417" bestFit="1" customWidth="1"/>
    <col min="15877" max="16125" width="9.140625" style="417"/>
    <col min="16126" max="16126" width="6.85546875" style="417" customWidth="1"/>
    <col min="16127" max="16127" width="40.7109375" style="417" customWidth="1"/>
    <col min="16128" max="16128" width="16.140625" style="417" customWidth="1"/>
    <col min="16129" max="16129" width="29.28515625" style="417" customWidth="1"/>
    <col min="16130" max="16131" width="9.140625" style="417"/>
    <col min="16132" max="16132" width="9" style="417" bestFit="1" customWidth="1"/>
    <col min="16133" max="16384" width="9.140625" style="417"/>
  </cols>
  <sheetData>
    <row r="1" spans="1:4">
      <c r="A1" s="876" t="s">
        <v>700</v>
      </c>
      <c r="B1" s="876"/>
      <c r="C1" s="876"/>
      <c r="D1" s="876"/>
    </row>
    <row r="2" spans="1:4" ht="20.25" customHeight="1">
      <c r="A2" s="881" t="s">
        <v>990</v>
      </c>
      <c r="B2" s="881"/>
      <c r="C2" s="881"/>
      <c r="D2" s="881"/>
    </row>
    <row r="3" spans="1:4" ht="15.75" customHeight="1">
      <c r="A3" s="881" t="s">
        <v>223</v>
      </c>
      <c r="B3" s="881"/>
      <c r="C3" s="881"/>
      <c r="D3" s="881"/>
    </row>
    <row r="4" spans="1:4" ht="15.75" customHeight="1">
      <c r="A4" s="882" t="s">
        <v>998</v>
      </c>
      <c r="B4" s="882"/>
      <c r="C4" s="882"/>
      <c r="D4" s="882"/>
    </row>
    <row r="5" spans="1:4" ht="14.85" customHeight="1">
      <c r="A5" s="418"/>
      <c r="B5" s="419"/>
      <c r="C5" s="877" t="s">
        <v>697</v>
      </c>
      <c r="D5" s="877"/>
    </row>
    <row r="6" spans="1:4" ht="33.75" customHeight="1">
      <c r="A6" s="814" t="s">
        <v>6</v>
      </c>
      <c r="B6" s="814" t="s">
        <v>2</v>
      </c>
      <c r="C6" s="814" t="s">
        <v>3</v>
      </c>
      <c r="D6" s="814" t="s">
        <v>45</v>
      </c>
    </row>
    <row r="7" spans="1:4" ht="36.75" customHeight="1">
      <c r="A7" s="174" t="s">
        <v>77</v>
      </c>
      <c r="B7" s="175" t="s">
        <v>982</v>
      </c>
      <c r="C7" s="412">
        <v>9307000</v>
      </c>
      <c r="D7" s="420"/>
    </row>
    <row r="8" spans="1:4" ht="35.25" customHeight="1">
      <c r="A8" s="421">
        <v>1</v>
      </c>
      <c r="B8" s="175" t="s">
        <v>8</v>
      </c>
      <c r="C8" s="412">
        <v>1487000</v>
      </c>
      <c r="D8" s="420"/>
    </row>
    <row r="9" spans="1:4" ht="17.25" customHeight="1">
      <c r="A9" s="179" t="s">
        <v>18</v>
      </c>
      <c r="B9" s="180" t="s">
        <v>19</v>
      </c>
      <c r="C9" s="422">
        <v>1487000</v>
      </c>
      <c r="D9" s="423"/>
    </row>
    <row r="10" spans="1:4" ht="16.5" customHeight="1">
      <c r="A10" s="179" t="s">
        <v>18</v>
      </c>
      <c r="B10" s="180" t="s">
        <v>20</v>
      </c>
      <c r="C10" s="423"/>
      <c r="D10" s="423"/>
    </row>
    <row r="11" spans="1:4" ht="24.6" customHeight="1">
      <c r="A11" s="179" t="s">
        <v>18</v>
      </c>
      <c r="B11" s="180" t="s">
        <v>21</v>
      </c>
      <c r="C11" s="420"/>
      <c r="D11" s="420"/>
    </row>
    <row r="12" spans="1:4" ht="16.5" customHeight="1">
      <c r="A12" s="179" t="s">
        <v>18</v>
      </c>
      <c r="B12" s="180" t="s">
        <v>22</v>
      </c>
      <c r="C12" s="423"/>
      <c r="D12" s="423"/>
    </row>
    <row r="13" spans="1:4" ht="16.5" customHeight="1">
      <c r="A13" s="424">
        <v>2</v>
      </c>
      <c r="B13" s="175" t="s">
        <v>9</v>
      </c>
      <c r="C13" s="441">
        <v>784000</v>
      </c>
      <c r="D13" s="423"/>
    </row>
    <row r="14" spans="1:4" ht="15.75" customHeight="1">
      <c r="A14" s="424">
        <v>3</v>
      </c>
      <c r="B14" s="175" t="s">
        <v>10</v>
      </c>
      <c r="C14" s="441">
        <v>31000</v>
      </c>
      <c r="D14" s="423"/>
    </row>
    <row r="15" spans="1:4" ht="15.75" customHeight="1">
      <c r="A15" s="424">
        <v>4</v>
      </c>
      <c r="B15" s="175" t="s">
        <v>11</v>
      </c>
      <c r="C15" s="438">
        <v>3700000</v>
      </c>
      <c r="D15" s="423"/>
    </row>
    <row r="16" spans="1:4" ht="37.5" customHeight="1">
      <c r="A16" s="424">
        <v>5</v>
      </c>
      <c r="B16" s="175" t="s">
        <v>12</v>
      </c>
      <c r="C16" s="449"/>
      <c r="D16" s="420"/>
    </row>
    <row r="17" spans="1:7" ht="14.85" customHeight="1">
      <c r="A17" s="424">
        <v>6</v>
      </c>
      <c r="B17" s="175" t="s">
        <v>13</v>
      </c>
      <c r="C17" s="438">
        <v>3013000</v>
      </c>
      <c r="D17" s="423"/>
    </row>
    <row r="18" spans="1:7" ht="14.85" customHeight="1">
      <c r="A18" s="424">
        <v>7</v>
      </c>
      <c r="B18" s="175" t="s">
        <v>14</v>
      </c>
      <c r="C18" s="441">
        <v>250000</v>
      </c>
      <c r="D18" s="423"/>
    </row>
    <row r="19" spans="1:7" ht="24.6" customHeight="1">
      <c r="A19" s="179" t="s">
        <v>18</v>
      </c>
      <c r="B19" s="180" t="s">
        <v>23</v>
      </c>
      <c r="C19" s="440">
        <v>250000</v>
      </c>
      <c r="D19" s="420"/>
    </row>
    <row r="20" spans="1:7" ht="13.5" customHeight="1">
      <c r="A20" s="179" t="s">
        <v>18</v>
      </c>
      <c r="B20" s="180" t="s">
        <v>24</v>
      </c>
      <c r="C20" s="431"/>
      <c r="D20" s="423"/>
    </row>
    <row r="21" spans="1:7" ht="13.5" customHeight="1">
      <c r="A21" s="179" t="s">
        <v>18</v>
      </c>
      <c r="B21" s="180" t="s">
        <v>25</v>
      </c>
      <c r="C21" s="431"/>
      <c r="D21" s="423"/>
    </row>
    <row r="22" spans="1:7" ht="19.5" customHeight="1">
      <c r="A22" s="424">
        <v>8</v>
      </c>
      <c r="B22" s="175" t="s">
        <v>15</v>
      </c>
      <c r="C22" s="431"/>
      <c r="D22" s="423"/>
    </row>
    <row r="23" spans="1:7" ht="24.6" customHeight="1">
      <c r="A23" s="424">
        <v>9</v>
      </c>
      <c r="B23" s="175" t="s">
        <v>16</v>
      </c>
      <c r="C23" s="449"/>
      <c r="D23" s="420"/>
    </row>
    <row r="24" spans="1:7" ht="21" customHeight="1">
      <c r="A24" s="424">
        <v>10</v>
      </c>
      <c r="B24" s="175" t="s">
        <v>17</v>
      </c>
      <c r="C24" s="441">
        <v>42000</v>
      </c>
      <c r="D24" s="423"/>
    </row>
    <row r="25" spans="1:7" ht="16.5" customHeight="1">
      <c r="A25" s="425"/>
      <c r="B25" s="180" t="s">
        <v>39</v>
      </c>
      <c r="C25" s="431"/>
      <c r="D25" s="423"/>
    </row>
    <row r="26" spans="1:7" ht="26.45" customHeight="1">
      <c r="A26" s="426"/>
      <c r="B26" s="180" t="s">
        <v>5</v>
      </c>
      <c r="C26" s="440">
        <v>42000</v>
      </c>
      <c r="D26" s="420"/>
    </row>
    <row r="27" spans="1:7" ht="26.45" customHeight="1">
      <c r="A27" s="495" t="s">
        <v>325</v>
      </c>
      <c r="B27" s="496" t="s">
        <v>720</v>
      </c>
      <c r="C27" s="497">
        <f>SUM(C28:C30)</f>
        <v>98646000</v>
      </c>
      <c r="D27" s="498"/>
    </row>
    <row r="28" spans="1:7" ht="26.45" customHeight="1">
      <c r="A28" s="494">
        <v>1</v>
      </c>
      <c r="B28" s="180" t="s">
        <v>723</v>
      </c>
      <c r="C28" s="440">
        <v>5982000</v>
      </c>
      <c r="D28" s="420" t="s">
        <v>911</v>
      </c>
    </row>
    <row r="29" spans="1:7" ht="26.45" customHeight="1">
      <c r="A29" s="494">
        <v>2</v>
      </c>
      <c r="B29" s="180" t="s">
        <v>721</v>
      </c>
      <c r="C29" s="440">
        <v>22255000</v>
      </c>
      <c r="D29" s="420"/>
    </row>
    <row r="30" spans="1:7" ht="26.45" customHeight="1">
      <c r="A30" s="494">
        <v>3</v>
      </c>
      <c r="B30" s="180" t="s">
        <v>722</v>
      </c>
      <c r="C30" s="440">
        <v>70409000</v>
      </c>
      <c r="D30" s="420"/>
    </row>
    <row r="31" spans="1:7" ht="22.5" customHeight="1">
      <c r="A31" s="499" t="s">
        <v>349</v>
      </c>
      <c r="B31" s="496" t="s">
        <v>226</v>
      </c>
      <c r="C31" s="500">
        <v>98646000</v>
      </c>
      <c r="D31" s="501"/>
      <c r="E31" s="433">
        <f>C32+C40+C124+C125</f>
        <v>98646000</v>
      </c>
      <c r="G31" s="427"/>
    </row>
    <row r="32" spans="1:7" ht="17.25" customHeight="1">
      <c r="A32" s="424" t="s">
        <v>7</v>
      </c>
      <c r="B32" s="175" t="s">
        <v>26</v>
      </c>
      <c r="C32" s="441">
        <v>969000</v>
      </c>
      <c r="D32" s="423"/>
    </row>
    <row r="33" spans="1:4" ht="15.2" customHeight="1">
      <c r="A33" s="425"/>
      <c r="B33" s="175" t="s">
        <v>27</v>
      </c>
      <c r="C33" s="431"/>
      <c r="D33" s="423"/>
    </row>
    <row r="34" spans="1:4" ht="15.2" customHeight="1">
      <c r="A34" s="179" t="s">
        <v>18</v>
      </c>
      <c r="B34" s="175" t="s">
        <v>40</v>
      </c>
      <c r="C34" s="431"/>
      <c r="D34" s="423"/>
    </row>
    <row r="35" spans="1:4" ht="33.75" customHeight="1">
      <c r="A35" s="179" t="s">
        <v>18</v>
      </c>
      <c r="B35" s="175" t="s">
        <v>227</v>
      </c>
      <c r="C35" s="441">
        <v>969000</v>
      </c>
      <c r="D35" s="420"/>
    </row>
    <row r="36" spans="1:4" ht="33.75" customHeight="1">
      <c r="A36" s="179">
        <v>1</v>
      </c>
      <c r="B36" s="180" t="s">
        <v>707</v>
      </c>
      <c r="C36" s="450">
        <v>30730</v>
      </c>
      <c r="D36" s="420"/>
    </row>
    <row r="37" spans="1:4" ht="33.75" customHeight="1">
      <c r="A37" s="179">
        <v>2</v>
      </c>
      <c r="B37" s="180" t="s">
        <v>708</v>
      </c>
      <c r="C37" s="450">
        <v>95536</v>
      </c>
      <c r="D37" s="420"/>
    </row>
    <row r="38" spans="1:4" ht="33.75" customHeight="1">
      <c r="A38" s="179">
        <v>3</v>
      </c>
      <c r="B38" s="180" t="s">
        <v>709</v>
      </c>
      <c r="C38" s="450">
        <v>340000</v>
      </c>
      <c r="D38" s="420"/>
    </row>
    <row r="39" spans="1:4" ht="33.75" customHeight="1">
      <c r="A39" s="179">
        <v>4</v>
      </c>
      <c r="B39" s="180" t="s">
        <v>710</v>
      </c>
      <c r="C39" s="450">
        <v>502734</v>
      </c>
      <c r="D39" s="420"/>
    </row>
    <row r="40" spans="1:4" ht="33.75" customHeight="1">
      <c r="A40" s="428" t="s">
        <v>34</v>
      </c>
      <c r="B40" s="188" t="s">
        <v>228</v>
      </c>
      <c r="C40" s="429">
        <f>+C31-C32-C124-C125</f>
        <v>96809000</v>
      </c>
      <c r="D40" s="796">
        <f>C41+C59+C64+C68+C71+C74+C101+C105+C108+C111+C116+C122+C123</f>
        <v>96809000</v>
      </c>
    </row>
    <row r="41" spans="1:4" ht="18.75" customHeight="1">
      <c r="A41" s="430">
        <v>1</v>
      </c>
      <c r="B41" s="406" t="s">
        <v>222</v>
      </c>
      <c r="C41" s="502">
        <f>SUM(C42:C54)</f>
        <v>56239000</v>
      </c>
      <c r="D41" s="423">
        <v>56239000</v>
      </c>
    </row>
    <row r="42" spans="1:4" ht="19.5" customHeight="1">
      <c r="A42" s="425" t="s">
        <v>86</v>
      </c>
      <c r="B42" s="403" t="s">
        <v>639</v>
      </c>
      <c r="C42" s="431">
        <v>2931861</v>
      </c>
      <c r="D42" s="423"/>
    </row>
    <row r="43" spans="1:4" ht="19.5" customHeight="1">
      <c r="A43" s="425" t="s">
        <v>87</v>
      </c>
      <c r="B43" s="403" t="s">
        <v>640</v>
      </c>
      <c r="C43" s="431">
        <v>2833711</v>
      </c>
      <c r="D43" s="423"/>
    </row>
    <row r="44" spans="1:4" ht="25.5" customHeight="1">
      <c r="A44" s="425" t="s">
        <v>641</v>
      </c>
      <c r="B44" s="407" t="s">
        <v>642</v>
      </c>
      <c r="C44" s="431">
        <v>2655934</v>
      </c>
      <c r="D44" s="423"/>
    </row>
    <row r="45" spans="1:4" ht="36.75" customHeight="1">
      <c r="A45" s="425" t="s">
        <v>643</v>
      </c>
      <c r="B45" s="404" t="s">
        <v>644</v>
      </c>
      <c r="C45" s="431">
        <v>5054617</v>
      </c>
      <c r="D45" s="423"/>
    </row>
    <row r="46" spans="1:4" ht="45.75" customHeight="1">
      <c r="A46" s="425" t="s">
        <v>645</v>
      </c>
      <c r="B46" s="403" t="s">
        <v>646</v>
      </c>
      <c r="C46" s="431">
        <v>4400070</v>
      </c>
      <c r="D46" s="423"/>
    </row>
    <row r="47" spans="1:4" ht="33.75" customHeight="1">
      <c r="A47" s="425" t="s">
        <v>647</v>
      </c>
      <c r="B47" s="404" t="s">
        <v>648</v>
      </c>
      <c r="C47" s="431">
        <v>6936268</v>
      </c>
      <c r="D47" s="423"/>
    </row>
    <row r="48" spans="1:4" ht="34.5" customHeight="1">
      <c r="A48" s="425" t="s">
        <v>649</v>
      </c>
      <c r="B48" s="405" t="s">
        <v>650</v>
      </c>
      <c r="C48" s="431">
        <v>5063498</v>
      </c>
      <c r="D48" s="423"/>
    </row>
    <row r="49" spans="1:6" ht="19.5" customHeight="1">
      <c r="A49" s="425" t="s">
        <v>651</v>
      </c>
      <c r="B49" s="408" t="s">
        <v>652</v>
      </c>
      <c r="C49" s="431">
        <v>4598257</v>
      </c>
      <c r="D49" s="423"/>
    </row>
    <row r="50" spans="1:6" ht="19.5" customHeight="1">
      <c r="A50" s="425" t="s">
        <v>653</v>
      </c>
      <c r="B50" s="403" t="s">
        <v>654</v>
      </c>
      <c r="C50" s="431">
        <v>4051282</v>
      </c>
      <c r="D50" s="423"/>
    </row>
    <row r="51" spans="1:6" ht="19.5" customHeight="1">
      <c r="A51" s="797" t="s">
        <v>655</v>
      </c>
      <c r="B51" s="798" t="s">
        <v>656</v>
      </c>
      <c r="C51" s="799">
        <v>5249458</v>
      </c>
      <c r="D51" s="800"/>
    </row>
    <row r="52" spans="1:6" ht="19.5" customHeight="1">
      <c r="A52" s="425" t="s">
        <v>657</v>
      </c>
      <c r="B52" s="801" t="s">
        <v>658</v>
      </c>
      <c r="C52" s="431">
        <v>7863909</v>
      </c>
      <c r="D52" s="423"/>
    </row>
    <row r="53" spans="1:6" ht="19.5" customHeight="1">
      <c r="A53" s="807" t="s">
        <v>704</v>
      </c>
      <c r="B53" s="805" t="s">
        <v>973</v>
      </c>
      <c r="C53" s="806">
        <f>56239000-SUM(C42:C52)-C54</f>
        <v>736240</v>
      </c>
      <c r="D53" s="423"/>
    </row>
    <row r="54" spans="1:6" ht="19.5" customHeight="1">
      <c r="A54" s="807" t="s">
        <v>705</v>
      </c>
      <c r="B54" s="805" t="s">
        <v>974</v>
      </c>
      <c r="C54" s="806">
        <f>SUM(C55:C58)</f>
        <v>3863895</v>
      </c>
      <c r="D54" s="423"/>
    </row>
    <row r="55" spans="1:6" ht="19.5" customHeight="1">
      <c r="A55" s="192" t="s">
        <v>47</v>
      </c>
      <c r="B55" s="802" t="s">
        <v>49</v>
      </c>
      <c r="C55" s="434">
        <v>2925586</v>
      </c>
      <c r="D55" s="423"/>
    </row>
    <row r="56" spans="1:6" ht="60.75" customHeight="1">
      <c r="A56" s="192" t="s">
        <v>47</v>
      </c>
      <c r="B56" s="193" t="s">
        <v>997</v>
      </c>
      <c r="C56" s="803">
        <v>160430</v>
      </c>
      <c r="D56" s="423"/>
    </row>
    <row r="57" spans="1:6" ht="34.5" customHeight="1">
      <c r="A57" s="192" t="s">
        <v>47</v>
      </c>
      <c r="B57" s="193" t="s">
        <v>996</v>
      </c>
      <c r="C57" s="803">
        <v>419879</v>
      </c>
      <c r="D57" s="423"/>
    </row>
    <row r="58" spans="1:6" ht="33.75" customHeight="1">
      <c r="A58" s="192" t="s">
        <v>47</v>
      </c>
      <c r="B58" s="193" t="s">
        <v>52</v>
      </c>
      <c r="C58" s="803">
        <v>358000</v>
      </c>
      <c r="D58" s="423"/>
    </row>
    <row r="59" spans="1:6" ht="18" customHeight="1">
      <c r="A59" s="430">
        <v>2</v>
      </c>
      <c r="B59" s="409" t="s">
        <v>659</v>
      </c>
      <c r="C59" s="437">
        <f>SUM(C60:C63)</f>
        <v>545666.66666666674</v>
      </c>
      <c r="D59" s="423"/>
    </row>
    <row r="60" spans="1:6" ht="18" customHeight="1">
      <c r="A60" s="430"/>
      <c r="B60" s="410" t="s">
        <v>670</v>
      </c>
      <c r="C60" s="432">
        <v>339000</v>
      </c>
      <c r="D60" s="423"/>
      <c r="F60" s="417" t="s">
        <v>909</v>
      </c>
    </row>
    <row r="61" spans="1:6" ht="18" customHeight="1">
      <c r="A61" s="430"/>
      <c r="B61" s="410" t="s">
        <v>983</v>
      </c>
      <c r="C61" s="432">
        <f>160000/12*5</f>
        <v>66666.666666666672</v>
      </c>
      <c r="D61" s="423"/>
    </row>
    <row r="62" spans="1:6" ht="18" customHeight="1">
      <c r="A62" s="430"/>
      <c r="B62" s="411" t="s">
        <v>1009</v>
      </c>
      <c r="C62" s="432">
        <v>80000</v>
      </c>
      <c r="D62" s="423"/>
      <c r="F62" s="696">
        <f>C63+C67+C79+C83+C87+C96+C100+C104+C107+C108+C115+C88</f>
        <v>4945928</v>
      </c>
    </row>
    <row r="63" spans="1:6" ht="18" customHeight="1">
      <c r="A63" s="430"/>
      <c r="B63" s="180" t="s">
        <v>671</v>
      </c>
      <c r="C63" s="432">
        <f>'PL2,Các nhiệm vụ chi khác'!C8</f>
        <v>60000</v>
      </c>
      <c r="D63" s="180" t="s">
        <v>701</v>
      </c>
    </row>
    <row r="64" spans="1:6" ht="18.75" customHeight="1">
      <c r="A64" s="174">
        <v>3</v>
      </c>
      <c r="B64" s="409" t="s">
        <v>661</v>
      </c>
      <c r="C64" s="438">
        <f>SUM(C65:C67)</f>
        <v>491000</v>
      </c>
      <c r="D64" s="180"/>
      <c r="E64" s="427"/>
    </row>
    <row r="65" spans="1:5" ht="18.75" customHeight="1">
      <c r="A65" s="174"/>
      <c r="B65" s="410" t="s">
        <v>670</v>
      </c>
      <c r="C65" s="439">
        <v>361000</v>
      </c>
      <c r="D65" s="180"/>
      <c r="E65" s="427"/>
    </row>
    <row r="66" spans="1:5" ht="18.75" customHeight="1">
      <c r="A66" s="174"/>
      <c r="B66" s="411" t="s">
        <v>715</v>
      </c>
      <c r="C66" s="439">
        <v>70000</v>
      </c>
      <c r="D66" s="180"/>
      <c r="E66" s="427"/>
    </row>
    <row r="67" spans="1:5" ht="18.75" customHeight="1">
      <c r="A67" s="174"/>
      <c r="B67" s="180" t="s">
        <v>671</v>
      </c>
      <c r="C67" s="439">
        <v>60000</v>
      </c>
      <c r="D67" s="180" t="s">
        <v>701</v>
      </c>
      <c r="E67" s="427"/>
    </row>
    <row r="68" spans="1:5" ht="18.75" customHeight="1">
      <c r="A68" s="174">
        <v>4</v>
      </c>
      <c r="B68" s="409" t="s">
        <v>663</v>
      </c>
      <c r="C68" s="412">
        <f>SUM(C69:C70)</f>
        <v>77000</v>
      </c>
      <c r="D68" s="180"/>
      <c r="E68" s="427"/>
    </row>
    <row r="69" spans="1:5" ht="18.75" customHeight="1">
      <c r="A69" s="174"/>
      <c r="B69" s="410" t="s">
        <v>670</v>
      </c>
      <c r="C69" s="422">
        <v>57000</v>
      </c>
      <c r="D69" s="180"/>
      <c r="E69" s="427"/>
    </row>
    <row r="70" spans="1:5" ht="18.75" customHeight="1">
      <c r="A70" s="174"/>
      <c r="B70" s="411" t="s">
        <v>1008</v>
      </c>
      <c r="C70" s="422">
        <v>20000</v>
      </c>
      <c r="D70" s="180"/>
      <c r="E70" s="427"/>
    </row>
    <row r="71" spans="1:5" ht="18.75" customHeight="1">
      <c r="A71" s="174">
        <v>5</v>
      </c>
      <c r="B71" s="175" t="s">
        <v>672</v>
      </c>
      <c r="C71" s="412">
        <f>+C72+C73</f>
        <v>6738000</v>
      </c>
      <c r="D71" s="180"/>
      <c r="E71" s="427"/>
    </row>
    <row r="72" spans="1:5" ht="18.75" customHeight="1">
      <c r="A72" s="179"/>
      <c r="B72" s="180" t="s">
        <v>50</v>
      </c>
      <c r="C72" s="422">
        <v>6086000</v>
      </c>
      <c r="D72" s="180"/>
      <c r="E72" s="427"/>
    </row>
    <row r="73" spans="1:5" ht="18.75" customHeight="1">
      <c r="A73" s="179"/>
      <c r="B73" s="180" t="s">
        <v>51</v>
      </c>
      <c r="C73" s="440">
        <v>652000</v>
      </c>
      <c r="D73" s="180"/>
      <c r="E73" s="427"/>
    </row>
    <row r="74" spans="1:5" ht="18.75" customHeight="1">
      <c r="A74" s="174">
        <v>6</v>
      </c>
      <c r="B74" s="413" t="s">
        <v>665</v>
      </c>
      <c r="C74" s="412">
        <f>C75+C80+C84+C89+C92+C97</f>
        <v>14453134</v>
      </c>
      <c r="D74" s="180"/>
      <c r="E74" s="427"/>
    </row>
    <row r="75" spans="1:5" ht="18.75" customHeight="1">
      <c r="A75" s="442" t="s">
        <v>673</v>
      </c>
      <c r="B75" s="443" t="s">
        <v>660</v>
      </c>
      <c r="C75" s="444">
        <f>SUM(C76:C79)</f>
        <v>6048861</v>
      </c>
      <c r="D75" s="193"/>
      <c r="E75" s="427"/>
    </row>
    <row r="76" spans="1:5" ht="18.75" customHeight="1">
      <c r="A76" s="179"/>
      <c r="B76" s="410" t="s">
        <v>670</v>
      </c>
      <c r="C76" s="422">
        <v>4652166</v>
      </c>
      <c r="D76" s="180"/>
      <c r="E76" s="427"/>
    </row>
    <row r="77" spans="1:5" ht="18.75" customHeight="1">
      <c r="A77" s="179"/>
      <c r="B77" s="410" t="s">
        <v>986</v>
      </c>
      <c r="C77" s="422">
        <v>191667</v>
      </c>
      <c r="D77" s="180"/>
      <c r="E77" s="427"/>
    </row>
    <row r="78" spans="1:5" ht="18.75" customHeight="1">
      <c r="A78" s="179"/>
      <c r="B78" s="411" t="s">
        <v>740</v>
      </c>
      <c r="C78" s="422">
        <f>18*25000</f>
        <v>450000</v>
      </c>
      <c r="D78" s="180"/>
      <c r="E78" s="427"/>
    </row>
    <row r="79" spans="1:5" ht="18.75" customHeight="1">
      <c r="A79" s="179"/>
      <c r="B79" s="180" t="s">
        <v>671</v>
      </c>
      <c r="C79" s="422">
        <f>'PL2,Các nhiệm vụ chi khác'!C33</f>
        <v>755028</v>
      </c>
      <c r="D79" s="180" t="s">
        <v>701</v>
      </c>
      <c r="E79" s="427"/>
    </row>
    <row r="80" spans="1:5" ht="18.75" customHeight="1">
      <c r="A80" s="192" t="s">
        <v>674</v>
      </c>
      <c r="B80" s="445" t="s">
        <v>662</v>
      </c>
      <c r="C80" s="444">
        <f>SUM(C81:C83)</f>
        <v>1713539</v>
      </c>
      <c r="D80" s="193"/>
      <c r="E80" s="427"/>
    </row>
    <row r="81" spans="1:5" ht="18.75" customHeight="1">
      <c r="A81" s="179"/>
      <c r="B81" s="410" t="s">
        <v>670</v>
      </c>
      <c r="C81" s="422">
        <v>708647</v>
      </c>
      <c r="D81" s="180"/>
      <c r="E81" s="427"/>
    </row>
    <row r="82" spans="1:5" ht="18.75" customHeight="1">
      <c r="A82" s="179"/>
      <c r="B82" s="411" t="s">
        <v>716</v>
      </c>
      <c r="C82" s="422">
        <v>180000</v>
      </c>
      <c r="D82" s="180"/>
      <c r="E82" s="427"/>
    </row>
    <row r="83" spans="1:5" ht="18.75" customHeight="1">
      <c r="A83" s="179"/>
      <c r="B83" s="180" t="s">
        <v>671</v>
      </c>
      <c r="C83" s="493">
        <f>'PL2,Các nhiệm vụ chi khác'!C60</f>
        <v>824892</v>
      </c>
      <c r="D83" s="180" t="s">
        <v>701</v>
      </c>
      <c r="E83" s="427"/>
    </row>
    <row r="84" spans="1:5" ht="18.75" customHeight="1">
      <c r="A84" s="192" t="s">
        <v>675</v>
      </c>
      <c r="B84" s="445" t="s">
        <v>664</v>
      </c>
      <c r="C84" s="444">
        <f>SUM(C85:C88)</f>
        <v>1509440</v>
      </c>
      <c r="D84" s="193"/>
      <c r="E84" s="427"/>
    </row>
    <row r="85" spans="1:5" ht="18.75" customHeight="1">
      <c r="A85" s="179"/>
      <c r="B85" s="410" t="s">
        <v>670</v>
      </c>
      <c r="C85" s="422">
        <v>737440</v>
      </c>
      <c r="D85" s="180"/>
      <c r="E85" s="427"/>
    </row>
    <row r="86" spans="1:5" ht="18.75" customHeight="1">
      <c r="A86" s="179"/>
      <c r="B86" s="411" t="s">
        <v>717</v>
      </c>
      <c r="C86" s="422">
        <v>150000</v>
      </c>
      <c r="D86" s="180"/>
      <c r="E86" s="427"/>
    </row>
    <row r="87" spans="1:5" ht="18.75" customHeight="1">
      <c r="A87" s="179"/>
      <c r="B87" s="180" t="s">
        <v>671</v>
      </c>
      <c r="C87" s="422">
        <f>'PL2,Các nhiệm vụ chi khác'!C71</f>
        <v>231000</v>
      </c>
      <c r="D87" s="180" t="s">
        <v>701</v>
      </c>
      <c r="E87" s="427"/>
    </row>
    <row r="88" spans="1:5" ht="18.75" customHeight="1">
      <c r="A88" s="811"/>
      <c r="B88" s="790" t="s">
        <v>970</v>
      </c>
      <c r="C88" s="812">
        <f>'PL2,Các nhiệm vụ chi khác'!C105</f>
        <v>391000</v>
      </c>
      <c r="D88" s="180" t="s">
        <v>701</v>
      </c>
      <c r="E88" s="427"/>
    </row>
    <row r="89" spans="1:5" ht="18.75" customHeight="1">
      <c r="A89" s="192" t="s">
        <v>676</v>
      </c>
      <c r="B89" s="813" t="s">
        <v>666</v>
      </c>
      <c r="C89" s="444">
        <f>SUM(C90:C91)</f>
        <v>536472</v>
      </c>
      <c r="D89" s="193"/>
      <c r="E89" s="427"/>
    </row>
    <row r="90" spans="1:5" ht="18.75" customHeight="1">
      <c r="A90" s="179"/>
      <c r="B90" s="410" t="s">
        <v>670</v>
      </c>
      <c r="C90" s="422">
        <v>410472</v>
      </c>
      <c r="D90" s="180"/>
      <c r="E90" s="427"/>
    </row>
    <row r="91" spans="1:5">
      <c r="A91" s="179"/>
      <c r="B91" s="695" t="s">
        <v>981</v>
      </c>
      <c r="C91" s="422">
        <f>7*18000</f>
        <v>126000</v>
      </c>
      <c r="D91" s="180"/>
      <c r="E91" s="427"/>
    </row>
    <row r="92" spans="1:5" ht="18.75" customHeight="1">
      <c r="A92" s="192" t="s">
        <v>677</v>
      </c>
      <c r="B92" s="446" t="s">
        <v>678</v>
      </c>
      <c r="C92" s="444">
        <f>SUM(C93:C96)</f>
        <v>2985402</v>
      </c>
      <c r="D92" s="193"/>
      <c r="E92" s="427"/>
    </row>
    <row r="93" spans="1:5" ht="18.75" customHeight="1">
      <c r="A93" s="179"/>
      <c r="B93" s="410" t="s">
        <v>670</v>
      </c>
      <c r="C93" s="422">
        <v>1918902</v>
      </c>
      <c r="D93" s="180"/>
      <c r="E93" s="427">
        <v>2068901</v>
      </c>
    </row>
    <row r="94" spans="1:5" ht="18.75" customHeight="1">
      <c r="A94" s="179"/>
      <c r="B94" s="410" t="s">
        <v>985</v>
      </c>
      <c r="C94" s="422">
        <v>150000</v>
      </c>
      <c r="D94" s="180"/>
      <c r="E94" s="427"/>
    </row>
    <row r="95" spans="1:5" ht="33" customHeight="1">
      <c r="A95" s="179"/>
      <c r="B95" s="411" t="s">
        <v>1005</v>
      </c>
      <c r="C95" s="422">
        <f>9*20000+12*15000</f>
        <v>360000</v>
      </c>
      <c r="D95" s="180"/>
      <c r="E95" s="427"/>
    </row>
    <row r="96" spans="1:5" ht="18.75" customHeight="1">
      <c r="A96" s="179"/>
      <c r="B96" s="180" t="s">
        <v>671</v>
      </c>
      <c r="C96" s="422">
        <f>'PL2,Các nhiệm vụ chi khác'!C14</f>
        <v>556500</v>
      </c>
      <c r="D96" s="180" t="s">
        <v>701</v>
      </c>
      <c r="E96" s="427"/>
    </row>
    <row r="97" spans="1:10" ht="18.75" customHeight="1">
      <c r="A97" s="192" t="s">
        <v>679</v>
      </c>
      <c r="B97" s="447" t="s">
        <v>680</v>
      </c>
      <c r="C97" s="444">
        <f>SUM(C98:C100)</f>
        <v>1659420</v>
      </c>
      <c r="D97" s="193"/>
      <c r="E97" s="427"/>
    </row>
    <row r="98" spans="1:10" ht="18.75" customHeight="1">
      <c r="A98" s="179"/>
      <c r="B98" s="410" t="s">
        <v>670</v>
      </c>
      <c r="C98" s="422">
        <v>1102420</v>
      </c>
      <c r="D98" s="180"/>
      <c r="E98" s="427"/>
    </row>
    <row r="99" spans="1:10" ht="18.75" customHeight="1">
      <c r="A99" s="179"/>
      <c r="B99" s="411" t="s">
        <v>718</v>
      </c>
      <c r="C99" s="422">
        <v>225000</v>
      </c>
      <c r="D99" s="180"/>
      <c r="E99" s="427"/>
    </row>
    <row r="100" spans="1:10" ht="18.75" customHeight="1">
      <c r="A100" s="179"/>
      <c r="B100" s="180" t="s">
        <v>671</v>
      </c>
      <c r="C100" s="422">
        <f>'PL2,Các nhiệm vụ chi khác'!C85</f>
        <v>332000</v>
      </c>
      <c r="D100" s="180" t="s">
        <v>701</v>
      </c>
      <c r="E100" s="427"/>
    </row>
    <row r="101" spans="1:10" ht="18.75" customHeight="1">
      <c r="A101" s="174">
        <v>7</v>
      </c>
      <c r="B101" s="175" t="s">
        <v>695</v>
      </c>
      <c r="C101" s="412">
        <f>SUM(C102:C104)</f>
        <v>850883</v>
      </c>
      <c r="D101" s="180"/>
      <c r="E101" s="427"/>
    </row>
    <row r="102" spans="1:10" ht="18.75" customHeight="1">
      <c r="A102" s="179"/>
      <c r="B102" s="410" t="s">
        <v>670</v>
      </c>
      <c r="C102" s="422">
        <v>569198</v>
      </c>
      <c r="D102" s="180"/>
      <c r="E102" s="427"/>
    </row>
    <row r="103" spans="1:10" ht="18.75" customHeight="1">
      <c r="A103" s="179"/>
      <c r="B103" s="411" t="s">
        <v>714</v>
      </c>
      <c r="C103" s="422">
        <v>30000</v>
      </c>
      <c r="D103" s="180"/>
      <c r="E103" s="427"/>
    </row>
    <row r="104" spans="1:10" ht="18.75" customHeight="1">
      <c r="A104" s="179"/>
      <c r="B104" s="180" t="s">
        <v>671</v>
      </c>
      <c r="C104" s="422">
        <v>251685</v>
      </c>
      <c r="D104" s="180"/>
      <c r="E104" s="427"/>
    </row>
    <row r="105" spans="1:10" ht="18.75" customHeight="1">
      <c r="A105" s="174">
        <v>8</v>
      </c>
      <c r="B105" s="175" t="s">
        <v>696</v>
      </c>
      <c r="C105" s="412">
        <f>SUM(C106:C107)</f>
        <v>787035</v>
      </c>
      <c r="D105" s="180"/>
      <c r="E105" s="427"/>
    </row>
    <row r="106" spans="1:10" ht="18.75" customHeight="1">
      <c r="A106" s="179"/>
      <c r="B106" s="410" t="s">
        <v>910</v>
      </c>
      <c r="C106" s="422">
        <v>696035</v>
      </c>
      <c r="D106" s="180"/>
      <c r="E106" s="427"/>
    </row>
    <row r="107" spans="1:10" ht="18.75" customHeight="1">
      <c r="A107" s="179"/>
      <c r="B107" s="180" t="s">
        <v>671</v>
      </c>
      <c r="C107" s="422">
        <f>'PL2,Các nhiệm vụ chi khác'!C54</f>
        <v>91000</v>
      </c>
      <c r="D107" s="180"/>
      <c r="E107" s="427"/>
      <c r="F107" s="417" t="s">
        <v>976</v>
      </c>
      <c r="G107" s="417" t="s">
        <v>975</v>
      </c>
    </row>
    <row r="108" spans="1:10" ht="50.25" customHeight="1">
      <c r="A108" s="810">
        <v>9</v>
      </c>
      <c r="B108" s="809" t="s">
        <v>1004</v>
      </c>
      <c r="C108" s="808">
        <f>C109+C110</f>
        <v>1200000</v>
      </c>
      <c r="D108" s="199" t="s">
        <v>971</v>
      </c>
      <c r="E108" s="427"/>
      <c r="F108" s="417">
        <v>832428</v>
      </c>
      <c r="G108" s="427">
        <v>2011369</v>
      </c>
      <c r="H108" s="427">
        <f>G108-F108</f>
        <v>1178941</v>
      </c>
      <c r="I108" s="427">
        <f>C108-H108</f>
        <v>21059</v>
      </c>
      <c r="J108" s="427"/>
    </row>
    <row r="109" spans="1:10" ht="30" customHeight="1">
      <c r="A109" s="810"/>
      <c r="B109" s="457" t="s">
        <v>1007</v>
      </c>
      <c r="C109" s="469">
        <v>1200000</v>
      </c>
      <c r="D109" s="199"/>
      <c r="E109" s="427"/>
      <c r="G109" s="427"/>
      <c r="H109" s="427"/>
      <c r="I109" s="427"/>
      <c r="J109" s="427"/>
    </row>
    <row r="110" spans="1:10" ht="18" customHeight="1">
      <c r="A110" s="810"/>
      <c r="B110" s="458"/>
      <c r="C110" s="469"/>
      <c r="D110" s="199"/>
      <c r="E110" s="427"/>
      <c r="G110" s="427"/>
      <c r="H110" s="427"/>
      <c r="I110" s="427"/>
      <c r="J110" s="427"/>
    </row>
    <row r="111" spans="1:10" ht="20.25" customHeight="1">
      <c r="A111" s="425">
        <v>10</v>
      </c>
      <c r="B111" s="406" t="s">
        <v>669</v>
      </c>
      <c r="C111" s="437">
        <f>SUM(C112:C115)</f>
        <v>460344.66666666669</v>
      </c>
      <c r="D111" s="199"/>
      <c r="E111" s="427"/>
      <c r="G111" s="427"/>
    </row>
    <row r="112" spans="1:10" ht="28.5" customHeight="1">
      <c r="A112" s="425"/>
      <c r="B112" s="414" t="s">
        <v>670</v>
      </c>
      <c r="C112" s="434">
        <v>195855</v>
      </c>
      <c r="D112" s="199"/>
      <c r="E112" s="427"/>
      <c r="G112" s="427"/>
    </row>
    <row r="113" spans="1:10" ht="28.5" customHeight="1">
      <c r="A113" s="425"/>
      <c r="B113" s="414" t="s">
        <v>984</v>
      </c>
      <c r="C113" s="434">
        <f>100000/12*5</f>
        <v>41666.666666666672</v>
      </c>
      <c r="D113" s="199"/>
      <c r="E113" s="427"/>
      <c r="G113" s="427"/>
    </row>
    <row r="114" spans="1:10" ht="22.5" customHeight="1">
      <c r="A114" s="425"/>
      <c r="B114" s="415" t="s">
        <v>714</v>
      </c>
      <c r="C114" s="434">
        <v>30000</v>
      </c>
      <c r="D114" s="199"/>
      <c r="E114" s="427"/>
      <c r="G114" s="427"/>
    </row>
    <row r="115" spans="1:10" ht="21" customHeight="1">
      <c r="A115" s="425"/>
      <c r="B115" s="193" t="s">
        <v>706</v>
      </c>
      <c r="C115" s="416">
        <v>192823</v>
      </c>
      <c r="D115" s="199"/>
      <c r="E115" s="427"/>
      <c r="G115" s="427"/>
    </row>
    <row r="116" spans="1:10" ht="18.75" customHeight="1">
      <c r="A116" s="174">
        <v>11</v>
      </c>
      <c r="B116" s="175" t="s">
        <v>698</v>
      </c>
      <c r="C116" s="412">
        <f>C117</f>
        <v>744763</v>
      </c>
      <c r="D116" s="180"/>
      <c r="E116" s="427"/>
    </row>
    <row r="117" spans="1:10" ht="18.75" customHeight="1">
      <c r="A117" s="174"/>
      <c r="B117" s="180" t="s">
        <v>681</v>
      </c>
      <c r="C117" s="422">
        <v>744763</v>
      </c>
      <c r="D117" s="180"/>
      <c r="E117" s="427"/>
    </row>
    <row r="118" spans="1:10" ht="18.75" customHeight="1">
      <c r="A118" s="174"/>
      <c r="B118" s="816" t="s">
        <v>993</v>
      </c>
      <c r="C118" s="815">
        <v>540525</v>
      </c>
      <c r="D118" s="180"/>
      <c r="E118" s="427"/>
    </row>
    <row r="119" spans="1:10" ht="18.75" customHeight="1">
      <c r="A119" s="174"/>
      <c r="B119" s="816" t="s">
        <v>994</v>
      </c>
      <c r="C119" s="815">
        <v>47690</v>
      </c>
      <c r="D119" s="180"/>
      <c r="E119" s="427"/>
    </row>
    <row r="120" spans="1:10" ht="18.75" customHeight="1">
      <c r="A120" s="174"/>
      <c r="B120" s="816" t="s">
        <v>995</v>
      </c>
      <c r="C120" s="815">
        <v>119500</v>
      </c>
      <c r="D120" s="180"/>
      <c r="E120" s="427"/>
    </row>
    <row r="121" spans="1:10" ht="18.75" customHeight="1">
      <c r="A121" s="174"/>
      <c r="B121" s="816" t="s">
        <v>1006</v>
      </c>
      <c r="C121" s="815">
        <v>37048</v>
      </c>
      <c r="D121" s="180"/>
      <c r="E121" s="427"/>
    </row>
    <row r="122" spans="1:10" ht="30.75" customHeight="1">
      <c r="A122" s="174">
        <v>12</v>
      </c>
      <c r="B122" s="175" t="s">
        <v>699</v>
      </c>
      <c r="C122" s="412">
        <v>14114402</v>
      </c>
      <c r="D122" s="199" t="s">
        <v>904</v>
      </c>
      <c r="E122" s="427"/>
      <c r="F122" s="448"/>
    </row>
    <row r="123" spans="1:10" ht="35.25" customHeight="1">
      <c r="A123" s="817">
        <v>13</v>
      </c>
      <c r="B123" s="818" t="s">
        <v>1000</v>
      </c>
      <c r="C123" s="819">
        <f>+C40-C41-C59-C64-C68-C71-C74-C101-C105-C108-C116-C122-C111</f>
        <v>107771.66666666913</v>
      </c>
      <c r="D123" s="199"/>
      <c r="E123" s="427"/>
      <c r="F123" s="448"/>
      <c r="G123" s="427"/>
      <c r="J123" s="427"/>
    </row>
    <row r="124" spans="1:10" ht="15.2" customHeight="1">
      <c r="A124" s="424" t="s">
        <v>35</v>
      </c>
      <c r="B124" s="175" t="s">
        <v>29</v>
      </c>
      <c r="C124" s="441">
        <v>517000</v>
      </c>
      <c r="D124" s="423"/>
      <c r="F124" s="433"/>
    </row>
    <row r="125" spans="1:10" ht="47.25">
      <c r="A125" s="435" t="s">
        <v>36</v>
      </c>
      <c r="B125" s="175" t="s">
        <v>46</v>
      </c>
      <c r="C125" s="441">
        <v>351000</v>
      </c>
      <c r="D125" s="420" t="s">
        <v>738</v>
      </c>
    </row>
    <row r="126" spans="1:10" ht="131.25" customHeight="1">
      <c r="A126" s="6">
        <v>1</v>
      </c>
      <c r="B126" s="528" t="s">
        <v>731</v>
      </c>
      <c r="C126" s="529">
        <v>125000</v>
      </c>
      <c r="D126" s="529"/>
    </row>
    <row r="127" spans="1:10" ht="126" customHeight="1">
      <c r="A127" s="7"/>
      <c r="B127" s="530" t="s">
        <v>733</v>
      </c>
      <c r="C127" s="531">
        <v>125000</v>
      </c>
      <c r="D127" s="531"/>
    </row>
    <row r="128" spans="1:10" ht="78.75" customHeight="1">
      <c r="A128" s="6">
        <v>2</v>
      </c>
      <c r="B128" s="528" t="s">
        <v>732</v>
      </c>
      <c r="C128" s="529">
        <v>160000</v>
      </c>
      <c r="D128" s="529"/>
    </row>
    <row r="129" spans="1:4" ht="154.5" customHeight="1">
      <c r="A129" s="7"/>
      <c r="B129" s="530" t="s">
        <v>734</v>
      </c>
      <c r="C129" s="531">
        <v>160000</v>
      </c>
      <c r="D129" s="531"/>
    </row>
    <row r="130" spans="1:4" ht="108" customHeight="1">
      <c r="A130" s="6">
        <v>3</v>
      </c>
      <c r="B130" s="528" t="s">
        <v>735</v>
      </c>
      <c r="C130" s="529">
        <v>66000</v>
      </c>
      <c r="D130" s="529"/>
    </row>
    <row r="131" spans="1:4" ht="69.75" customHeight="1">
      <c r="A131" s="7" t="s">
        <v>142</v>
      </c>
      <c r="B131" s="530" t="s">
        <v>736</v>
      </c>
      <c r="C131" s="531">
        <v>36000</v>
      </c>
      <c r="D131" s="531"/>
    </row>
    <row r="132" spans="1:4" ht="89.25" customHeight="1">
      <c r="A132" s="7" t="s">
        <v>144</v>
      </c>
      <c r="B132" s="455" t="s">
        <v>737</v>
      </c>
      <c r="C132" s="531">
        <v>30000</v>
      </c>
      <c r="D132" s="531"/>
    </row>
    <row r="133" spans="1:4" ht="13.5" customHeight="1">
      <c r="A133" s="878" t="s">
        <v>243</v>
      </c>
      <c r="B133" s="878"/>
      <c r="C133" s="878"/>
      <c r="D133" s="878"/>
    </row>
    <row r="134" spans="1:4" ht="96" customHeight="1">
      <c r="A134" s="879" t="s">
        <v>711</v>
      </c>
      <c r="B134" s="880"/>
      <c r="C134" s="880"/>
      <c r="D134" s="880"/>
    </row>
  </sheetData>
  <mergeCells count="7">
    <mergeCell ref="A1:D1"/>
    <mergeCell ref="C5:D5"/>
    <mergeCell ref="A133:D133"/>
    <mergeCell ref="A134:D134"/>
    <mergeCell ref="A2:D2"/>
    <mergeCell ref="A3:D3"/>
    <mergeCell ref="A4:D4"/>
  </mergeCells>
  <printOptions horizontalCentered="1"/>
  <pageMargins left="0.23622047244094491" right="0.19685039370078741" top="0.51181102362204722" bottom="0.51181102362204722" header="0.31496062992125984" footer="0.31496062992125984"/>
  <pageSetup paperSize="9" orientation="portrait" r:id="rId1"/>
</worksheet>
</file>

<file path=xl/worksheets/sheet6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4"/>
  <sheetViews>
    <sheetView zoomScale="115" zoomScaleNormal="115" zoomScaleSheetLayoutView="110" workbookViewId="0">
      <selection activeCell="B124" sqref="B124"/>
    </sheetView>
  </sheetViews>
  <sheetFormatPr defaultRowHeight="15.75"/>
  <cols>
    <col min="1" max="1" width="7" style="465" bestFit="1" customWidth="1"/>
    <col min="2" max="2" width="151.5703125" style="4" bestFit="1" customWidth="1"/>
    <col min="3" max="3" width="22.42578125" style="4" bestFit="1" customWidth="1"/>
    <col min="4" max="4" width="35.140625" style="4" customWidth="1"/>
    <col min="5" max="5" width="45.28515625" style="4" customWidth="1"/>
    <col min="6" max="6" width="20.42578125" style="4" customWidth="1"/>
    <col min="7" max="7" width="28.5703125" style="4" customWidth="1"/>
    <col min="8" max="16384" width="9.140625" style="4"/>
  </cols>
  <sheetData>
    <row r="1" spans="1:5">
      <c r="A1" s="883" t="s">
        <v>719</v>
      </c>
      <c r="B1" s="883"/>
      <c r="C1" s="883"/>
      <c r="D1" s="883"/>
    </row>
    <row r="2" spans="1:5">
      <c r="A2" s="883" t="s">
        <v>724</v>
      </c>
      <c r="B2" s="883"/>
      <c r="C2" s="883"/>
      <c r="D2" s="883"/>
    </row>
    <row r="3" spans="1:5">
      <c r="A3" s="882" t="s">
        <v>998</v>
      </c>
      <c r="B3" s="882"/>
      <c r="C3" s="882"/>
      <c r="D3" s="882"/>
      <c r="E3" s="503"/>
    </row>
    <row r="5" spans="1:5" ht="19.5" customHeight="1">
      <c r="A5" s="5" t="s">
        <v>56</v>
      </c>
      <c r="B5" s="5" t="s">
        <v>245</v>
      </c>
      <c r="C5" s="466" t="s">
        <v>712</v>
      </c>
      <c r="D5" s="5" t="s">
        <v>57</v>
      </c>
    </row>
    <row r="6" spans="1:5">
      <c r="A6" s="5"/>
      <c r="B6" s="5" t="s">
        <v>109</v>
      </c>
      <c r="C6" s="527">
        <f>+C7+C14+C33+C60+C71+C81+C85+C100+C52+C54+C103+C105</f>
        <v>4945928</v>
      </c>
      <c r="D6" s="5"/>
    </row>
    <row r="7" spans="1:5">
      <c r="A7" s="510" t="s">
        <v>7</v>
      </c>
      <c r="B7" s="511" t="s">
        <v>246</v>
      </c>
      <c r="C7" s="512">
        <f>+C8+C11</f>
        <v>120000</v>
      </c>
      <c r="D7" s="513"/>
    </row>
    <row r="8" spans="1:5">
      <c r="A8" s="5">
        <v>1</v>
      </c>
      <c r="B8" s="461" t="s">
        <v>247</v>
      </c>
      <c r="C8" s="467">
        <f>+C9+C10</f>
        <v>60000</v>
      </c>
      <c r="D8" s="458"/>
    </row>
    <row r="9" spans="1:5">
      <c r="A9" s="468"/>
      <c r="B9" s="458" t="s">
        <v>249</v>
      </c>
      <c r="C9" s="469">
        <v>30000</v>
      </c>
      <c r="D9" s="458"/>
    </row>
    <row r="10" spans="1:5">
      <c r="A10" s="468"/>
      <c r="B10" s="458" t="s">
        <v>250</v>
      </c>
      <c r="C10" s="469">
        <v>30000</v>
      </c>
      <c r="D10" s="458"/>
    </row>
    <row r="11" spans="1:5">
      <c r="A11" s="5">
        <v>2</v>
      </c>
      <c r="B11" s="461" t="s">
        <v>248</v>
      </c>
      <c r="C11" s="467">
        <f>+C12+C13</f>
        <v>60000</v>
      </c>
      <c r="D11" s="458"/>
    </row>
    <row r="12" spans="1:5">
      <c r="A12" s="468"/>
      <c r="B12" s="458" t="s">
        <v>991</v>
      </c>
      <c r="C12" s="469">
        <v>40000</v>
      </c>
      <c r="D12" s="458"/>
    </row>
    <row r="13" spans="1:5">
      <c r="A13" s="468"/>
      <c r="B13" s="458" t="s">
        <v>119</v>
      </c>
      <c r="C13" s="469">
        <v>20000</v>
      </c>
      <c r="D13" s="458"/>
    </row>
    <row r="14" spans="1:5" s="483" customFormat="1">
      <c r="A14" s="510" t="s">
        <v>34</v>
      </c>
      <c r="B14" s="511" t="s">
        <v>251</v>
      </c>
      <c r="C14" s="514">
        <f>+C15+C27+C29</f>
        <v>556500</v>
      </c>
      <c r="D14" s="511"/>
      <c r="E14" s="483">
        <v>783376</v>
      </c>
    </row>
    <row r="15" spans="1:5" s="475" customFormat="1">
      <c r="A15" s="470">
        <v>1</v>
      </c>
      <c r="B15" s="471" t="s">
        <v>76</v>
      </c>
      <c r="C15" s="472">
        <f>+C16+C17+C18+C19+C22+C24+C26+C21</f>
        <v>411500</v>
      </c>
      <c r="D15" s="473"/>
      <c r="E15" s="474"/>
    </row>
    <row r="16" spans="1:5" ht="31.5">
      <c r="A16" s="6" t="s">
        <v>86</v>
      </c>
      <c r="B16" s="453" t="s">
        <v>727</v>
      </c>
      <c r="C16" s="454">
        <v>200000</v>
      </c>
      <c r="D16" s="201" t="s">
        <v>254</v>
      </c>
    </row>
    <row r="17" spans="1:4">
      <c r="A17" s="6" t="s">
        <v>87</v>
      </c>
      <c r="B17" s="459" t="s">
        <v>728</v>
      </c>
      <c r="C17" s="454">
        <v>30000</v>
      </c>
      <c r="D17" s="201"/>
    </row>
    <row r="18" spans="1:4">
      <c r="A18" s="6" t="s">
        <v>641</v>
      </c>
      <c r="B18" s="459" t="s">
        <v>60</v>
      </c>
      <c r="C18" s="454">
        <v>49500</v>
      </c>
      <c r="D18" s="201" t="s">
        <v>279</v>
      </c>
    </row>
    <row r="19" spans="1:4">
      <c r="A19" s="6" t="s">
        <v>643</v>
      </c>
      <c r="B19" s="460" t="s">
        <v>61</v>
      </c>
      <c r="C19" s="454">
        <f>+C20</f>
        <v>3000</v>
      </c>
      <c r="D19" s="201"/>
    </row>
    <row r="20" spans="1:4">
      <c r="A20" s="6"/>
      <c r="B20" s="455" t="s">
        <v>62</v>
      </c>
      <c r="C20" s="456">
        <v>3000</v>
      </c>
      <c r="D20" s="201" t="s">
        <v>63</v>
      </c>
    </row>
    <row r="21" spans="1:4">
      <c r="A21" s="864" t="s">
        <v>645</v>
      </c>
      <c r="B21" s="865" t="s">
        <v>1001</v>
      </c>
      <c r="C21" s="866">
        <v>60000</v>
      </c>
      <c r="D21" s="867" t="s">
        <v>1002</v>
      </c>
    </row>
    <row r="22" spans="1:4">
      <c r="A22" s="6" t="s">
        <v>647</v>
      </c>
      <c r="B22" s="461" t="s">
        <v>64</v>
      </c>
      <c r="C22" s="454">
        <f>+C23</f>
        <v>24000</v>
      </c>
      <c r="D22" s="201"/>
    </row>
    <row r="23" spans="1:4">
      <c r="A23" s="7"/>
      <c r="B23" s="457" t="s">
        <v>65</v>
      </c>
      <c r="C23" s="456">
        <v>24000</v>
      </c>
      <c r="D23" s="201" t="s">
        <v>252</v>
      </c>
    </row>
    <row r="24" spans="1:4">
      <c r="A24" s="202" t="s">
        <v>649</v>
      </c>
      <c r="B24" s="459" t="s">
        <v>989</v>
      </c>
      <c r="C24" s="454">
        <f>+C25</f>
        <v>30000</v>
      </c>
      <c r="D24" s="201"/>
    </row>
    <row r="25" spans="1:4">
      <c r="A25" s="202"/>
      <c r="B25" s="455" t="s">
        <v>979</v>
      </c>
      <c r="C25" s="456">
        <v>30000</v>
      </c>
      <c r="D25" s="201"/>
    </row>
    <row r="26" spans="1:4" ht="47.25">
      <c r="A26" s="247" t="s">
        <v>651</v>
      </c>
      <c r="B26" s="459" t="s">
        <v>68</v>
      </c>
      <c r="C26" s="454">
        <v>15000</v>
      </c>
      <c r="D26" s="201"/>
    </row>
    <row r="27" spans="1:4">
      <c r="A27" s="5">
        <v>2</v>
      </c>
      <c r="B27" s="459" t="s">
        <v>729</v>
      </c>
      <c r="C27" s="454">
        <f>C28</f>
        <v>15000</v>
      </c>
      <c r="D27" s="201"/>
    </row>
    <row r="28" spans="1:4" ht="31.5">
      <c r="A28" s="5"/>
      <c r="B28" s="462" t="s">
        <v>1010</v>
      </c>
      <c r="C28" s="456">
        <f>3000*5</f>
        <v>15000</v>
      </c>
      <c r="D28" s="201"/>
    </row>
    <row r="29" spans="1:4">
      <c r="A29" s="5">
        <v>3</v>
      </c>
      <c r="B29" s="459" t="s">
        <v>730</v>
      </c>
      <c r="C29" s="454">
        <f>+C30+C31+C32</f>
        <v>130000</v>
      </c>
      <c r="D29" s="201"/>
    </row>
    <row r="30" spans="1:4">
      <c r="A30" s="5"/>
      <c r="B30" s="457" t="s">
        <v>72</v>
      </c>
      <c r="C30" s="477">
        <v>50000</v>
      </c>
      <c r="D30" s="268" t="s">
        <v>280</v>
      </c>
    </row>
    <row r="31" spans="1:4">
      <c r="A31" s="247"/>
      <c r="B31" s="462" t="s">
        <v>73</v>
      </c>
      <c r="C31" s="456">
        <v>60000</v>
      </c>
      <c r="D31" s="532"/>
    </row>
    <row r="32" spans="1:4" ht="31.5">
      <c r="A32" s="247"/>
      <c r="B32" s="462" t="s">
        <v>74</v>
      </c>
      <c r="C32" s="456">
        <v>20000</v>
      </c>
      <c r="D32" s="476" t="s">
        <v>58</v>
      </c>
    </row>
    <row r="33" spans="1:5">
      <c r="A33" s="515" t="s">
        <v>35</v>
      </c>
      <c r="B33" s="516" t="s">
        <v>253</v>
      </c>
      <c r="C33" s="517">
        <f>+C34+C39+C45+C46+C47+C48+C49+C50+C51</f>
        <v>755028</v>
      </c>
      <c r="D33" s="515"/>
    </row>
    <row r="34" spans="1:5" ht="31.5">
      <c r="A34" s="247">
        <v>1</v>
      </c>
      <c r="B34" s="264" t="s">
        <v>209</v>
      </c>
      <c r="C34" s="478">
        <f>+C35+C36+C37+C38</f>
        <v>586028</v>
      </c>
      <c r="D34" s="265" t="s">
        <v>214</v>
      </c>
    </row>
    <row r="35" spans="1:5">
      <c r="A35" s="479"/>
      <c r="B35" s="249" t="s">
        <v>257</v>
      </c>
      <c r="C35" s="480">
        <v>416492</v>
      </c>
      <c r="D35" s="265"/>
      <c r="E35" s="489"/>
    </row>
    <row r="36" spans="1:5">
      <c r="A36" s="479"/>
      <c r="B36" s="268" t="s">
        <v>210</v>
      </c>
      <c r="C36" s="480">
        <v>58300</v>
      </c>
      <c r="D36" s="265"/>
    </row>
    <row r="37" spans="1:5">
      <c r="A37" s="479"/>
      <c r="B37" s="249" t="s">
        <v>211</v>
      </c>
      <c r="C37" s="480">
        <v>51236</v>
      </c>
      <c r="D37" s="265"/>
    </row>
    <row r="38" spans="1:5">
      <c r="A38" s="479"/>
      <c r="B38" s="868" t="s">
        <v>1001</v>
      </c>
      <c r="C38" s="869">
        <v>60000</v>
      </c>
      <c r="D38" s="870" t="s">
        <v>1002</v>
      </c>
    </row>
    <row r="39" spans="1:5" s="483" customFormat="1">
      <c r="A39" s="481">
        <v>2</v>
      </c>
      <c r="B39" s="264" t="s">
        <v>212</v>
      </c>
      <c r="C39" s="482">
        <f>+C40+C41+C42+C43+C44</f>
        <v>24000</v>
      </c>
      <c r="D39" s="871" t="s">
        <v>215</v>
      </c>
    </row>
    <row r="40" spans="1:5">
      <c r="A40" s="484"/>
      <c r="B40" s="249" t="s">
        <v>256</v>
      </c>
      <c r="C40" s="480">
        <v>12000</v>
      </c>
      <c r="D40" s="265"/>
    </row>
    <row r="41" spans="1:5">
      <c r="A41" s="484"/>
      <c r="B41" s="249" t="s">
        <v>90</v>
      </c>
      <c r="C41" s="480">
        <v>3000</v>
      </c>
      <c r="D41" s="265"/>
    </row>
    <row r="42" spans="1:5">
      <c r="A42" s="247"/>
      <c r="B42" s="249" t="s">
        <v>91</v>
      </c>
      <c r="C42" s="491">
        <v>1000</v>
      </c>
      <c r="D42" s="265"/>
    </row>
    <row r="43" spans="1:5">
      <c r="A43" s="464"/>
      <c r="B43" s="249" t="s">
        <v>92</v>
      </c>
      <c r="C43" s="485">
        <v>5000</v>
      </c>
      <c r="D43" s="265"/>
    </row>
    <row r="44" spans="1:5">
      <c r="A44" s="464"/>
      <c r="B44" s="249" t="s">
        <v>713</v>
      </c>
      <c r="C44" s="485">
        <v>3000</v>
      </c>
      <c r="D44" s="265"/>
    </row>
    <row r="45" spans="1:5" s="483" customFormat="1">
      <c r="A45" s="481">
        <v>5</v>
      </c>
      <c r="B45" s="459" t="s">
        <v>978</v>
      </c>
      <c r="C45" s="486">
        <v>30000</v>
      </c>
      <c r="D45" s="871"/>
    </row>
    <row r="46" spans="1:5" s="483" customFormat="1">
      <c r="A46" s="481">
        <v>6</v>
      </c>
      <c r="B46" s="459" t="s">
        <v>93</v>
      </c>
      <c r="C46" s="872">
        <v>20000</v>
      </c>
      <c r="D46" s="871" t="s">
        <v>216</v>
      </c>
    </row>
    <row r="47" spans="1:5" s="483" customFormat="1" ht="31.5">
      <c r="A47" s="481">
        <v>7</v>
      </c>
      <c r="B47" s="459" t="s">
        <v>94</v>
      </c>
      <c r="C47" s="486">
        <v>15000</v>
      </c>
      <c r="D47" s="871" t="s">
        <v>217</v>
      </c>
    </row>
    <row r="48" spans="1:5" s="483" customFormat="1" ht="31.5">
      <c r="A48" s="481">
        <v>8</v>
      </c>
      <c r="B48" s="459" t="s">
        <v>95</v>
      </c>
      <c r="C48" s="486">
        <v>10000</v>
      </c>
      <c r="D48" s="871" t="s">
        <v>218</v>
      </c>
    </row>
    <row r="49" spans="1:5" s="483" customFormat="1">
      <c r="A49" s="481">
        <v>9</v>
      </c>
      <c r="B49" s="459" t="s">
        <v>96</v>
      </c>
      <c r="C49" s="486">
        <v>25000</v>
      </c>
      <c r="D49" s="871" t="s">
        <v>219</v>
      </c>
    </row>
    <row r="50" spans="1:5" s="483" customFormat="1">
      <c r="A50" s="247">
        <v>10</v>
      </c>
      <c r="B50" s="264" t="s">
        <v>97</v>
      </c>
      <c r="C50" s="873">
        <v>15000</v>
      </c>
      <c r="D50" s="871" t="s">
        <v>220</v>
      </c>
    </row>
    <row r="51" spans="1:5" s="483" customFormat="1">
      <c r="A51" s="481">
        <v>11</v>
      </c>
      <c r="B51" s="459" t="s">
        <v>98</v>
      </c>
      <c r="C51" s="874">
        <v>30000</v>
      </c>
      <c r="D51" s="871" t="s">
        <v>221</v>
      </c>
    </row>
    <row r="52" spans="1:5" s="483" customFormat="1">
      <c r="A52" s="481"/>
      <c r="B52" s="518" t="s">
        <v>739</v>
      </c>
      <c r="C52" s="874">
        <f>C53</f>
        <v>251685</v>
      </c>
      <c r="D52" s="871"/>
    </row>
    <row r="53" spans="1:5" s="483" customFormat="1">
      <c r="A53" s="247">
        <v>14</v>
      </c>
      <c r="B53" s="455" t="s">
        <v>258</v>
      </c>
      <c r="C53" s="874">
        <v>251685</v>
      </c>
      <c r="D53" s="487"/>
      <c r="E53" s="492">
        <f>C33-C53</f>
        <v>503343</v>
      </c>
    </row>
    <row r="54" spans="1:5" s="483" customFormat="1">
      <c r="A54" s="247"/>
      <c r="B54" s="518" t="s">
        <v>898</v>
      </c>
      <c r="C54" s="874">
        <f>SUM(C55:C59)</f>
        <v>91000</v>
      </c>
      <c r="D54" s="487"/>
      <c r="E54" s="492"/>
    </row>
    <row r="55" spans="1:5" s="483" customFormat="1">
      <c r="A55" s="247"/>
      <c r="B55" s="455" t="s">
        <v>886</v>
      </c>
      <c r="C55" s="875">
        <v>10000</v>
      </c>
      <c r="D55" s="487"/>
      <c r="E55" s="492"/>
    </row>
    <row r="56" spans="1:5" s="483" customFormat="1">
      <c r="A56" s="247"/>
      <c r="B56" s="455" t="s">
        <v>899</v>
      </c>
      <c r="C56" s="875">
        <v>20000</v>
      </c>
      <c r="D56" s="487"/>
      <c r="E56" s="492"/>
    </row>
    <row r="57" spans="1:5" s="483" customFormat="1">
      <c r="A57" s="247"/>
      <c r="B57" s="455" t="s">
        <v>908</v>
      </c>
      <c r="C57" s="875">
        <v>26000</v>
      </c>
      <c r="D57" s="487"/>
      <c r="E57" s="492"/>
    </row>
    <row r="58" spans="1:5" s="483" customFormat="1" ht="31.5">
      <c r="A58" s="247"/>
      <c r="B58" s="455" t="s">
        <v>878</v>
      </c>
      <c r="C58" s="875">
        <v>30000</v>
      </c>
      <c r="D58" s="487" t="s">
        <v>905</v>
      </c>
      <c r="E58" s="492"/>
    </row>
    <row r="59" spans="1:5" s="483" customFormat="1">
      <c r="A59" s="247"/>
      <c r="B59" s="692" t="s">
        <v>900</v>
      </c>
      <c r="C59" s="875">
        <v>5000</v>
      </c>
      <c r="D59" s="487"/>
      <c r="E59" s="492"/>
    </row>
    <row r="60" spans="1:5">
      <c r="A60" s="515" t="s">
        <v>36</v>
      </c>
      <c r="B60" s="518" t="s">
        <v>259</v>
      </c>
      <c r="C60" s="519">
        <f>+C61+C62+C63+C64+C65+C66+C67+C68+C70+C69</f>
        <v>824892</v>
      </c>
      <c r="D60" s="520"/>
    </row>
    <row r="61" spans="1:5">
      <c r="A61" s="464">
        <v>1</v>
      </c>
      <c r="B61" s="249" t="s">
        <v>110</v>
      </c>
      <c r="C61" s="488">
        <v>10000</v>
      </c>
      <c r="D61" s="484"/>
    </row>
    <row r="62" spans="1:5">
      <c r="A62" s="464">
        <v>2</v>
      </c>
      <c r="B62" s="249" t="s">
        <v>111</v>
      </c>
      <c r="C62" s="488">
        <v>10000</v>
      </c>
      <c r="D62" s="487"/>
    </row>
    <row r="63" spans="1:5">
      <c r="A63" s="464">
        <v>3</v>
      </c>
      <c r="B63" s="249" t="s">
        <v>112</v>
      </c>
      <c r="C63" s="533">
        <v>200000</v>
      </c>
      <c r="D63" s="265"/>
    </row>
    <row r="64" spans="1:5" ht="31.5">
      <c r="A64" s="464">
        <v>4</v>
      </c>
      <c r="B64" s="455" t="s">
        <v>113</v>
      </c>
      <c r="C64" s="488">
        <v>15000</v>
      </c>
      <c r="D64" s="6"/>
    </row>
    <row r="65" spans="1:4">
      <c r="A65" s="464">
        <v>5</v>
      </c>
      <c r="B65" s="249" t="s">
        <v>992</v>
      </c>
      <c r="C65" s="533">
        <v>200000</v>
      </c>
      <c r="D65" s="265"/>
    </row>
    <row r="66" spans="1:4">
      <c r="A66" s="464">
        <v>6</v>
      </c>
      <c r="B66" s="249" t="s">
        <v>115</v>
      </c>
      <c r="C66" s="488">
        <v>16800</v>
      </c>
      <c r="D66" s="265"/>
    </row>
    <row r="67" spans="1:4">
      <c r="A67" s="464">
        <v>7</v>
      </c>
      <c r="B67" s="463" t="s">
        <v>116</v>
      </c>
      <c r="C67" s="488">
        <v>15000</v>
      </c>
      <c r="D67" s="79"/>
    </row>
    <row r="68" spans="1:4">
      <c r="A68" s="464">
        <v>8</v>
      </c>
      <c r="B68" s="458" t="s">
        <v>636</v>
      </c>
      <c r="C68" s="488">
        <v>10000</v>
      </c>
      <c r="D68" s="458"/>
    </row>
    <row r="69" spans="1:4">
      <c r="A69" s="464">
        <v>9</v>
      </c>
      <c r="B69" s="458" t="s">
        <v>987</v>
      </c>
      <c r="C69" s="488">
        <v>20000</v>
      </c>
      <c r="D69" s="458"/>
    </row>
    <row r="70" spans="1:4">
      <c r="A70" s="464">
        <v>10</v>
      </c>
      <c r="B70" s="458" t="s">
        <v>906</v>
      </c>
      <c r="C70" s="488">
        <v>328092</v>
      </c>
      <c r="D70" s="458" t="s">
        <v>668</v>
      </c>
    </row>
    <row r="71" spans="1:4" s="483" customFormat="1">
      <c r="A71" s="510" t="s">
        <v>37</v>
      </c>
      <c r="B71" s="511" t="s">
        <v>264</v>
      </c>
      <c r="C71" s="512">
        <f>SUM(C72:C80)</f>
        <v>231000</v>
      </c>
      <c r="D71" s="511"/>
    </row>
    <row r="72" spans="1:4" ht="31.5">
      <c r="A72" s="468">
        <v>1</v>
      </c>
      <c r="B72" s="458" t="s">
        <v>260</v>
      </c>
      <c r="C72" s="469">
        <v>40000</v>
      </c>
      <c r="D72" s="457" t="s">
        <v>743</v>
      </c>
    </row>
    <row r="73" spans="1:4">
      <c r="A73" s="468">
        <v>2</v>
      </c>
      <c r="B73" s="458" t="s">
        <v>261</v>
      </c>
      <c r="C73" s="469">
        <v>30000</v>
      </c>
      <c r="D73" s="458" t="s">
        <v>634</v>
      </c>
    </row>
    <row r="74" spans="1:4">
      <c r="A74" s="468">
        <v>3</v>
      </c>
      <c r="B74" s="458" t="s">
        <v>262</v>
      </c>
      <c r="C74" s="469">
        <v>10000</v>
      </c>
      <c r="D74" s="458"/>
    </row>
    <row r="75" spans="1:4">
      <c r="A75" s="468">
        <v>4</v>
      </c>
      <c r="B75" s="458" t="s">
        <v>263</v>
      </c>
      <c r="C75" s="469">
        <f>6000*4</f>
        <v>24000</v>
      </c>
      <c r="D75" s="458"/>
    </row>
    <row r="76" spans="1:4">
      <c r="A76" s="468">
        <v>5</v>
      </c>
      <c r="B76" s="458" t="s">
        <v>99</v>
      </c>
      <c r="C76" s="469">
        <v>10000</v>
      </c>
      <c r="D76" s="458"/>
    </row>
    <row r="77" spans="1:4">
      <c r="A77" s="468">
        <v>6</v>
      </c>
      <c r="B77" s="458" t="s">
        <v>988</v>
      </c>
      <c r="C77" s="469">
        <v>15000</v>
      </c>
      <c r="D77" s="458"/>
    </row>
    <row r="78" spans="1:4">
      <c r="A78" s="468">
        <v>7</v>
      </c>
      <c r="B78" s="458" t="s">
        <v>100</v>
      </c>
      <c r="C78" s="469">
        <v>30000</v>
      </c>
      <c r="D78" s="458"/>
    </row>
    <row r="79" spans="1:4">
      <c r="A79" s="468">
        <v>8</v>
      </c>
      <c r="B79" s="458" t="s">
        <v>101</v>
      </c>
      <c r="C79" s="469">
        <v>40000</v>
      </c>
      <c r="D79" s="458"/>
    </row>
    <row r="80" spans="1:4" ht="30" customHeight="1">
      <c r="A80" s="468">
        <v>9</v>
      </c>
      <c r="B80" s="458" t="s">
        <v>866</v>
      </c>
      <c r="C80" s="469">
        <v>32000</v>
      </c>
      <c r="D80" s="457" t="s">
        <v>867</v>
      </c>
    </row>
    <row r="81" spans="1:4" s="483" customFormat="1">
      <c r="A81" s="510" t="s">
        <v>78</v>
      </c>
      <c r="B81" s="511" t="s">
        <v>265</v>
      </c>
      <c r="C81" s="512">
        <f>+C82+C83+C84</f>
        <v>0</v>
      </c>
      <c r="D81" s="511"/>
    </row>
    <row r="82" spans="1:4">
      <c r="A82" s="468">
        <v>8</v>
      </c>
      <c r="B82" s="458" t="s">
        <v>726</v>
      </c>
      <c r="C82" s="694"/>
      <c r="D82" s="458" t="s">
        <v>980</v>
      </c>
    </row>
    <row r="83" spans="1:4">
      <c r="A83" s="468">
        <v>9</v>
      </c>
      <c r="B83" s="458" t="s">
        <v>225</v>
      </c>
      <c r="C83" s="694"/>
      <c r="D83" s="458"/>
    </row>
    <row r="84" spans="1:4">
      <c r="A84" s="468">
        <v>10</v>
      </c>
      <c r="B84" s="458" t="s">
        <v>638</v>
      </c>
      <c r="C84" s="694"/>
      <c r="D84" s="458" t="s">
        <v>980</v>
      </c>
    </row>
    <row r="85" spans="1:4" s="483" customFormat="1">
      <c r="A85" s="510" t="s">
        <v>79</v>
      </c>
      <c r="B85" s="511" t="s">
        <v>268</v>
      </c>
      <c r="C85" s="521">
        <f>+C86+C89+C93+C95+C98</f>
        <v>332000</v>
      </c>
      <c r="D85" s="511"/>
    </row>
    <row r="86" spans="1:4" s="483" customFormat="1">
      <c r="A86" s="5">
        <v>1</v>
      </c>
      <c r="B86" s="461" t="s">
        <v>269</v>
      </c>
      <c r="C86" s="467">
        <f>+C87+C88</f>
        <v>180000</v>
      </c>
      <c r="D86" s="461"/>
    </row>
    <row r="87" spans="1:4" ht="20.25" customHeight="1">
      <c r="A87" s="468">
        <v>1.1000000000000001</v>
      </c>
      <c r="B87" s="458" t="s">
        <v>270</v>
      </c>
      <c r="C87" s="694">
        <v>50000</v>
      </c>
      <c r="D87" s="458"/>
    </row>
    <row r="88" spans="1:4" ht="21.75" customHeight="1">
      <c r="A88" s="468">
        <v>1.2</v>
      </c>
      <c r="B88" s="458" t="s">
        <v>741</v>
      </c>
      <c r="C88" s="469">
        <f>26*5000</f>
        <v>130000</v>
      </c>
      <c r="D88" s="458"/>
    </row>
    <row r="89" spans="1:4" s="483" customFormat="1">
      <c r="A89" s="5">
        <v>2</v>
      </c>
      <c r="B89" s="461" t="s">
        <v>271</v>
      </c>
      <c r="C89" s="467">
        <f>+C90+C91+C92</f>
        <v>62000</v>
      </c>
      <c r="D89" s="461"/>
    </row>
    <row r="90" spans="1:4">
      <c r="A90" s="468">
        <v>2.1</v>
      </c>
      <c r="B90" s="458" t="s">
        <v>272</v>
      </c>
      <c r="C90" s="469">
        <v>12000</v>
      </c>
      <c r="D90" s="458"/>
    </row>
    <row r="91" spans="1:4">
      <c r="A91" s="468">
        <v>2.2000000000000002</v>
      </c>
      <c r="B91" s="458" t="s">
        <v>81</v>
      </c>
      <c r="C91" s="469">
        <v>25000</v>
      </c>
      <c r="D91" s="458"/>
    </row>
    <row r="92" spans="1:4">
      <c r="A92" s="468">
        <v>2.2999999999999998</v>
      </c>
      <c r="B92" s="458" t="s">
        <v>82</v>
      </c>
      <c r="C92" s="469">
        <v>25000</v>
      </c>
      <c r="D92" s="458"/>
    </row>
    <row r="93" spans="1:4" s="483" customFormat="1">
      <c r="A93" s="5">
        <v>3</v>
      </c>
      <c r="B93" s="461" t="s">
        <v>273</v>
      </c>
      <c r="C93" s="467">
        <f>+C94</f>
        <v>25000</v>
      </c>
      <c r="D93" s="461"/>
    </row>
    <row r="94" spans="1:4">
      <c r="A94" s="468">
        <v>3.1</v>
      </c>
      <c r="B94" s="458" t="s">
        <v>274</v>
      </c>
      <c r="C94" s="469">
        <v>25000</v>
      </c>
      <c r="D94" s="458"/>
    </row>
    <row r="95" spans="1:4" s="483" customFormat="1">
      <c r="A95" s="5">
        <v>4</v>
      </c>
      <c r="B95" s="461" t="s">
        <v>275</v>
      </c>
      <c r="C95" s="467">
        <f>+C96+C97</f>
        <v>45000</v>
      </c>
      <c r="D95" s="461"/>
    </row>
    <row r="96" spans="1:4">
      <c r="A96" s="468">
        <v>4.0999999999999996</v>
      </c>
      <c r="B96" s="457" t="s">
        <v>742</v>
      </c>
      <c r="C96" s="469">
        <v>20000</v>
      </c>
      <c r="D96" s="458"/>
    </row>
    <row r="97" spans="1:5">
      <c r="A97" s="468">
        <v>4.3</v>
      </c>
      <c r="B97" s="458" t="s">
        <v>84</v>
      </c>
      <c r="C97" s="469">
        <v>25000</v>
      </c>
      <c r="D97" s="458"/>
    </row>
    <row r="98" spans="1:5" s="483" customFormat="1">
      <c r="A98" s="5">
        <v>5</v>
      </c>
      <c r="B98" s="461" t="s">
        <v>276</v>
      </c>
      <c r="C98" s="467">
        <f>+C99</f>
        <v>20000</v>
      </c>
      <c r="D98" s="461"/>
    </row>
    <row r="99" spans="1:5">
      <c r="A99" s="468">
        <v>5.0999999999999996</v>
      </c>
      <c r="B99" s="458" t="s">
        <v>85</v>
      </c>
      <c r="C99" s="469">
        <v>20000</v>
      </c>
      <c r="D99" s="458"/>
    </row>
    <row r="100" spans="1:5" s="483" customFormat="1">
      <c r="A100" s="510" t="s">
        <v>80</v>
      </c>
      <c r="B100" s="511" t="s">
        <v>1004</v>
      </c>
      <c r="C100" s="522">
        <f>+C101</f>
        <v>1200000</v>
      </c>
      <c r="D100" s="511"/>
    </row>
    <row r="101" spans="1:5" ht="30" customHeight="1">
      <c r="A101" s="468"/>
      <c r="B101" s="458" t="s">
        <v>1003</v>
      </c>
      <c r="C101" s="469">
        <v>1200000</v>
      </c>
      <c r="D101" s="457" t="s">
        <v>972</v>
      </c>
    </row>
    <row r="102" spans="1:5">
      <c r="A102" s="523"/>
      <c r="B102" s="511" t="s">
        <v>725</v>
      </c>
      <c r="C102" s="524"/>
      <c r="D102" s="513"/>
    </row>
    <row r="103" spans="1:5" s="483" customFormat="1">
      <c r="A103" s="5" t="s">
        <v>7</v>
      </c>
      <c r="B103" s="461" t="s">
        <v>266</v>
      </c>
      <c r="C103" s="525">
        <f>+C104</f>
        <v>192823</v>
      </c>
      <c r="D103" s="458"/>
    </row>
    <row r="104" spans="1:5">
      <c r="A104" s="468">
        <v>1</v>
      </c>
      <c r="B104" s="458" t="s">
        <v>267</v>
      </c>
      <c r="C104" s="526">
        <v>192823</v>
      </c>
      <c r="D104" s="458"/>
      <c r="E104" s="489">
        <f>+C104</f>
        <v>192823</v>
      </c>
    </row>
    <row r="105" spans="1:5" s="483" customFormat="1">
      <c r="A105" s="5" t="s">
        <v>34</v>
      </c>
      <c r="B105" s="461" t="s">
        <v>264</v>
      </c>
      <c r="C105" s="525">
        <f>SUM(C106:C114)</f>
        <v>391000</v>
      </c>
      <c r="D105" s="461"/>
    </row>
    <row r="106" spans="1:5">
      <c r="A106" s="468">
        <v>1</v>
      </c>
      <c r="B106" s="458" t="s">
        <v>103</v>
      </c>
      <c r="C106" s="490">
        <v>20000</v>
      </c>
      <c r="D106" s="458"/>
    </row>
    <row r="107" spans="1:5">
      <c r="A107" s="468">
        <v>2</v>
      </c>
      <c r="B107" s="458" t="s">
        <v>635</v>
      </c>
      <c r="C107" s="490">
        <f>5000*3</f>
        <v>15000</v>
      </c>
      <c r="D107" s="458"/>
    </row>
    <row r="108" spans="1:5">
      <c r="A108" s="468">
        <v>3</v>
      </c>
      <c r="B108" s="458" t="s">
        <v>104</v>
      </c>
      <c r="C108" s="490">
        <v>30000</v>
      </c>
      <c r="D108" s="458"/>
    </row>
    <row r="109" spans="1:5">
      <c r="A109" s="468">
        <v>4</v>
      </c>
      <c r="B109" s="458" t="s">
        <v>105</v>
      </c>
      <c r="C109" s="490">
        <v>250000</v>
      </c>
      <c r="D109" s="458"/>
      <c r="E109" s="489">
        <f>SUM(C106:C114)</f>
        <v>391000</v>
      </c>
    </row>
    <row r="110" spans="1:5">
      <c r="A110" s="468">
        <v>5</v>
      </c>
      <c r="B110" s="458" t="s">
        <v>106</v>
      </c>
      <c r="C110" s="490">
        <v>10000</v>
      </c>
      <c r="D110" s="458"/>
    </row>
    <row r="111" spans="1:5">
      <c r="A111" s="468">
        <v>6</v>
      </c>
      <c r="B111" s="458" t="s">
        <v>281</v>
      </c>
      <c r="C111" s="490">
        <v>30000</v>
      </c>
      <c r="D111" s="458"/>
    </row>
    <row r="112" spans="1:5">
      <c r="A112" s="468">
        <v>7</v>
      </c>
      <c r="B112" s="458" t="s">
        <v>744</v>
      </c>
      <c r="C112" s="490">
        <v>11000</v>
      </c>
      <c r="D112" s="458"/>
    </row>
    <row r="113" spans="1:5">
      <c r="A113" s="468">
        <v>8</v>
      </c>
      <c r="B113" s="458" t="s">
        <v>107</v>
      </c>
      <c r="C113" s="490">
        <v>15000</v>
      </c>
      <c r="D113" s="458"/>
    </row>
    <row r="114" spans="1:5">
      <c r="A114" s="468">
        <v>9</v>
      </c>
      <c r="B114" s="458" t="s">
        <v>108</v>
      </c>
      <c r="C114" s="490">
        <v>10000</v>
      </c>
      <c r="D114" s="458"/>
      <c r="E114" s="4">
        <f>12*400</f>
        <v>4800</v>
      </c>
    </row>
  </sheetData>
  <mergeCells count="3">
    <mergeCell ref="A1:D1"/>
    <mergeCell ref="A2:D2"/>
    <mergeCell ref="A3:D3"/>
  </mergeCells>
  <phoneticPr fontId="295" type="noConversion"/>
  <printOptions horizontalCentered="1"/>
  <pageMargins left="0" right="0" top="0.43307086614173229" bottom="0.43307086614173229" header="0.31496062992125984" footer="0.31496062992125984"/>
  <pageSetup paperSize="9" scale="65" orientation="landscape" r:id="rId1"/>
</worksheet>
</file>

<file path=xl/worksheets/sheet6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view="pageBreakPreview" zoomScale="60" zoomScaleNormal="100" workbookViewId="0">
      <selection activeCell="C37" sqref="C37"/>
    </sheetView>
  </sheetViews>
  <sheetFormatPr defaultColWidth="40.5703125" defaultRowHeight="15.75"/>
  <cols>
    <col min="1" max="1" width="4.7109375" style="505" customWidth="1"/>
    <col min="2" max="2" width="30.5703125" style="207" customWidth="1"/>
    <col min="3" max="3" width="23.85546875" style="207" customWidth="1"/>
    <col min="4" max="4" width="23.7109375" style="207" customWidth="1"/>
    <col min="5" max="5" width="19.42578125" style="207" customWidth="1"/>
    <col min="6" max="6" width="16.28515625" style="207" customWidth="1"/>
    <col min="7" max="7" width="15" style="207" customWidth="1"/>
    <col min="8" max="8" width="14.28515625" style="207" customWidth="1"/>
    <col min="9" max="9" width="14.42578125" style="207" customWidth="1"/>
    <col min="10" max="12" width="12.85546875" style="207" customWidth="1"/>
    <col min="13" max="13" width="16.42578125" style="207" customWidth="1"/>
    <col min="14" max="14" width="20" style="207" customWidth="1"/>
    <col min="15" max="15" width="14.140625" style="207" customWidth="1"/>
    <col min="16" max="16" width="17.5703125" style="207" customWidth="1"/>
    <col min="17" max="19" width="17.28515625" style="207" customWidth="1"/>
    <col min="20" max="21" width="16.7109375" style="504" customWidth="1"/>
    <col min="22" max="28" width="11.28515625" style="504" customWidth="1"/>
    <col min="29" max="244" width="11.28515625" style="207" customWidth="1"/>
    <col min="245" max="245" width="6.42578125" style="207" customWidth="1"/>
    <col min="246" max="246" width="40.5703125" style="207"/>
    <col min="247" max="247" width="4.7109375" style="207" customWidth="1"/>
    <col min="248" max="248" width="30.5703125" style="207" customWidth="1"/>
    <col min="249" max="249" width="18.5703125" style="207" customWidth="1"/>
    <col min="250" max="250" width="17.5703125" style="207" customWidth="1"/>
    <col min="251" max="251" width="17.7109375" style="207" customWidth="1"/>
    <col min="252" max="252" width="16.5703125" style="207" customWidth="1"/>
    <col min="253" max="253" width="15.140625" style="207" customWidth="1"/>
    <col min="254" max="254" width="16.28515625" style="207" customWidth="1"/>
    <col min="255" max="255" width="13.5703125" style="207" customWidth="1"/>
    <col min="256" max="256" width="16" style="207" customWidth="1"/>
    <col min="257" max="257" width="15" style="207" customWidth="1"/>
    <col min="258" max="258" width="14.28515625" style="207" customWidth="1"/>
    <col min="259" max="259" width="14.42578125" style="207" customWidth="1"/>
    <col min="260" max="260" width="12.85546875" style="207" customWidth="1"/>
    <col min="261" max="261" width="14.140625" style="207" customWidth="1"/>
    <col min="262" max="262" width="17.5703125" style="207" customWidth="1"/>
    <col min="263" max="263" width="17.28515625" style="207" customWidth="1"/>
    <col min="264" max="264" width="16.140625" style="207" customWidth="1"/>
    <col min="265" max="265" width="17" style="207" customWidth="1"/>
    <col min="266" max="266" width="16.85546875" style="207" customWidth="1"/>
    <col min="267" max="271" width="16.7109375" style="207" customWidth="1"/>
    <col min="272" max="272" width="19.42578125" style="207" bestFit="1" customWidth="1"/>
    <col min="273" max="500" width="11.28515625" style="207" customWidth="1"/>
    <col min="501" max="501" width="6.42578125" style="207" customWidth="1"/>
    <col min="502" max="502" width="40.5703125" style="207"/>
    <col min="503" max="503" width="4.7109375" style="207" customWidth="1"/>
    <col min="504" max="504" width="30.5703125" style="207" customWidth="1"/>
    <col min="505" max="505" width="18.5703125" style="207" customWidth="1"/>
    <col min="506" max="506" width="17.5703125" style="207" customWidth="1"/>
    <col min="507" max="507" width="17.7109375" style="207" customWidth="1"/>
    <col min="508" max="508" width="16.5703125" style="207" customWidth="1"/>
    <col min="509" max="509" width="15.140625" style="207" customWidth="1"/>
    <col min="510" max="510" width="16.28515625" style="207" customWidth="1"/>
    <col min="511" max="511" width="13.5703125" style="207" customWidth="1"/>
    <col min="512" max="512" width="16" style="207" customWidth="1"/>
    <col min="513" max="513" width="15" style="207" customWidth="1"/>
    <col min="514" max="514" width="14.28515625" style="207" customWidth="1"/>
    <col min="515" max="515" width="14.42578125" style="207" customWidth="1"/>
    <col min="516" max="516" width="12.85546875" style="207" customWidth="1"/>
    <col min="517" max="517" width="14.140625" style="207" customWidth="1"/>
    <col min="518" max="518" width="17.5703125" style="207" customWidth="1"/>
    <col min="519" max="519" width="17.28515625" style="207" customWidth="1"/>
    <col min="520" max="520" width="16.140625" style="207" customWidth="1"/>
    <col min="521" max="521" width="17" style="207" customWidth="1"/>
    <col min="522" max="522" width="16.85546875" style="207" customWidth="1"/>
    <col min="523" max="527" width="16.7109375" style="207" customWidth="1"/>
    <col min="528" max="528" width="19.42578125" style="207" bestFit="1" customWidth="1"/>
    <col min="529" max="756" width="11.28515625" style="207" customWidth="1"/>
    <col min="757" max="757" width="6.42578125" style="207" customWidth="1"/>
    <col min="758" max="758" width="40.5703125" style="207"/>
    <col min="759" max="759" width="4.7109375" style="207" customWidth="1"/>
    <col min="760" max="760" width="30.5703125" style="207" customWidth="1"/>
    <col min="761" max="761" width="18.5703125" style="207" customWidth="1"/>
    <col min="762" max="762" width="17.5703125" style="207" customWidth="1"/>
    <col min="763" max="763" width="17.7109375" style="207" customWidth="1"/>
    <col min="764" max="764" width="16.5703125" style="207" customWidth="1"/>
    <col min="765" max="765" width="15.140625" style="207" customWidth="1"/>
    <col min="766" max="766" width="16.28515625" style="207" customWidth="1"/>
    <col min="767" max="767" width="13.5703125" style="207" customWidth="1"/>
    <col min="768" max="768" width="16" style="207" customWidth="1"/>
    <col min="769" max="769" width="15" style="207" customWidth="1"/>
    <col min="770" max="770" width="14.28515625" style="207" customWidth="1"/>
    <col min="771" max="771" width="14.42578125" style="207" customWidth="1"/>
    <col min="772" max="772" width="12.85546875" style="207" customWidth="1"/>
    <col min="773" max="773" width="14.140625" style="207" customWidth="1"/>
    <col min="774" max="774" width="17.5703125" style="207" customWidth="1"/>
    <col min="775" max="775" width="17.28515625" style="207" customWidth="1"/>
    <col min="776" max="776" width="16.140625" style="207" customWidth="1"/>
    <col min="777" max="777" width="17" style="207" customWidth="1"/>
    <col min="778" max="778" width="16.85546875" style="207" customWidth="1"/>
    <col min="779" max="783" width="16.7109375" style="207" customWidth="1"/>
    <col min="784" max="784" width="19.42578125" style="207" bestFit="1" customWidth="1"/>
    <col min="785" max="1012" width="11.28515625" style="207" customWidth="1"/>
    <col min="1013" max="1013" width="6.42578125" style="207" customWidth="1"/>
    <col min="1014" max="1014" width="40.5703125" style="207"/>
    <col min="1015" max="1015" width="4.7109375" style="207" customWidth="1"/>
    <col min="1016" max="1016" width="30.5703125" style="207" customWidth="1"/>
    <col min="1017" max="1017" width="18.5703125" style="207" customWidth="1"/>
    <col min="1018" max="1018" width="17.5703125" style="207" customWidth="1"/>
    <col min="1019" max="1019" width="17.7109375" style="207" customWidth="1"/>
    <col min="1020" max="1020" width="16.5703125" style="207" customWidth="1"/>
    <col min="1021" max="1021" width="15.140625" style="207" customWidth="1"/>
    <col min="1022" max="1022" width="16.28515625" style="207" customWidth="1"/>
    <col min="1023" max="1023" width="13.5703125" style="207" customWidth="1"/>
    <col min="1024" max="1024" width="16" style="207" customWidth="1"/>
    <col min="1025" max="1025" width="15" style="207" customWidth="1"/>
    <col min="1026" max="1026" width="14.28515625" style="207" customWidth="1"/>
    <col min="1027" max="1027" width="14.42578125" style="207" customWidth="1"/>
    <col min="1028" max="1028" width="12.85546875" style="207" customWidth="1"/>
    <col min="1029" max="1029" width="14.140625" style="207" customWidth="1"/>
    <col min="1030" max="1030" width="17.5703125" style="207" customWidth="1"/>
    <col min="1031" max="1031" width="17.28515625" style="207" customWidth="1"/>
    <col min="1032" max="1032" width="16.140625" style="207" customWidth="1"/>
    <col min="1033" max="1033" width="17" style="207" customWidth="1"/>
    <col min="1034" max="1034" width="16.85546875" style="207" customWidth="1"/>
    <col min="1035" max="1039" width="16.7109375" style="207" customWidth="1"/>
    <col min="1040" max="1040" width="19.42578125" style="207" bestFit="1" customWidth="1"/>
    <col min="1041" max="1268" width="11.28515625" style="207" customWidth="1"/>
    <col min="1269" max="1269" width="6.42578125" style="207" customWidth="1"/>
    <col min="1270" max="1270" width="40.5703125" style="207"/>
    <col min="1271" max="1271" width="4.7109375" style="207" customWidth="1"/>
    <col min="1272" max="1272" width="30.5703125" style="207" customWidth="1"/>
    <col min="1273" max="1273" width="18.5703125" style="207" customWidth="1"/>
    <col min="1274" max="1274" width="17.5703125" style="207" customWidth="1"/>
    <col min="1275" max="1275" width="17.7109375" style="207" customWidth="1"/>
    <col min="1276" max="1276" width="16.5703125" style="207" customWidth="1"/>
    <col min="1277" max="1277" width="15.140625" style="207" customWidth="1"/>
    <col min="1278" max="1278" width="16.28515625" style="207" customWidth="1"/>
    <col min="1279" max="1279" width="13.5703125" style="207" customWidth="1"/>
    <col min="1280" max="1280" width="16" style="207" customWidth="1"/>
    <col min="1281" max="1281" width="15" style="207" customWidth="1"/>
    <col min="1282" max="1282" width="14.28515625" style="207" customWidth="1"/>
    <col min="1283" max="1283" width="14.42578125" style="207" customWidth="1"/>
    <col min="1284" max="1284" width="12.85546875" style="207" customWidth="1"/>
    <col min="1285" max="1285" width="14.140625" style="207" customWidth="1"/>
    <col min="1286" max="1286" width="17.5703125" style="207" customWidth="1"/>
    <col min="1287" max="1287" width="17.28515625" style="207" customWidth="1"/>
    <col min="1288" max="1288" width="16.140625" style="207" customWidth="1"/>
    <col min="1289" max="1289" width="17" style="207" customWidth="1"/>
    <col min="1290" max="1290" width="16.85546875" style="207" customWidth="1"/>
    <col min="1291" max="1295" width="16.7109375" style="207" customWidth="1"/>
    <col min="1296" max="1296" width="19.42578125" style="207" bestFit="1" customWidth="1"/>
    <col min="1297" max="1524" width="11.28515625" style="207" customWidth="1"/>
    <col min="1525" max="1525" width="6.42578125" style="207" customWidth="1"/>
    <col min="1526" max="1526" width="40.5703125" style="207"/>
    <col min="1527" max="1527" width="4.7109375" style="207" customWidth="1"/>
    <col min="1528" max="1528" width="30.5703125" style="207" customWidth="1"/>
    <col min="1529" max="1529" width="18.5703125" style="207" customWidth="1"/>
    <col min="1530" max="1530" width="17.5703125" style="207" customWidth="1"/>
    <col min="1531" max="1531" width="17.7109375" style="207" customWidth="1"/>
    <col min="1532" max="1532" width="16.5703125" style="207" customWidth="1"/>
    <col min="1533" max="1533" width="15.140625" style="207" customWidth="1"/>
    <col min="1534" max="1534" width="16.28515625" style="207" customWidth="1"/>
    <col min="1535" max="1535" width="13.5703125" style="207" customWidth="1"/>
    <col min="1536" max="1536" width="16" style="207" customWidth="1"/>
    <col min="1537" max="1537" width="15" style="207" customWidth="1"/>
    <col min="1538" max="1538" width="14.28515625" style="207" customWidth="1"/>
    <col min="1539" max="1539" width="14.42578125" style="207" customWidth="1"/>
    <col min="1540" max="1540" width="12.85546875" style="207" customWidth="1"/>
    <col min="1541" max="1541" width="14.140625" style="207" customWidth="1"/>
    <col min="1542" max="1542" width="17.5703125" style="207" customWidth="1"/>
    <col min="1543" max="1543" width="17.28515625" style="207" customWidth="1"/>
    <col min="1544" max="1544" width="16.140625" style="207" customWidth="1"/>
    <col min="1545" max="1545" width="17" style="207" customWidth="1"/>
    <col min="1546" max="1546" width="16.85546875" style="207" customWidth="1"/>
    <col min="1547" max="1551" width="16.7109375" style="207" customWidth="1"/>
    <col min="1552" max="1552" width="19.42578125" style="207" bestFit="1" customWidth="1"/>
    <col min="1553" max="1780" width="11.28515625" style="207" customWidth="1"/>
    <col min="1781" max="1781" width="6.42578125" style="207" customWidth="1"/>
    <col min="1782" max="1782" width="40.5703125" style="207"/>
    <col min="1783" max="1783" width="4.7109375" style="207" customWidth="1"/>
    <col min="1784" max="1784" width="30.5703125" style="207" customWidth="1"/>
    <col min="1785" max="1785" width="18.5703125" style="207" customWidth="1"/>
    <col min="1786" max="1786" width="17.5703125" style="207" customWidth="1"/>
    <col min="1787" max="1787" width="17.7109375" style="207" customWidth="1"/>
    <col min="1788" max="1788" width="16.5703125" style="207" customWidth="1"/>
    <col min="1789" max="1789" width="15.140625" style="207" customWidth="1"/>
    <col min="1790" max="1790" width="16.28515625" style="207" customWidth="1"/>
    <col min="1791" max="1791" width="13.5703125" style="207" customWidth="1"/>
    <col min="1792" max="1792" width="16" style="207" customWidth="1"/>
    <col min="1793" max="1793" width="15" style="207" customWidth="1"/>
    <col min="1794" max="1794" width="14.28515625" style="207" customWidth="1"/>
    <col min="1795" max="1795" width="14.42578125" style="207" customWidth="1"/>
    <col min="1796" max="1796" width="12.85546875" style="207" customWidth="1"/>
    <col min="1797" max="1797" width="14.140625" style="207" customWidth="1"/>
    <col min="1798" max="1798" width="17.5703125" style="207" customWidth="1"/>
    <col min="1799" max="1799" width="17.28515625" style="207" customWidth="1"/>
    <col min="1800" max="1800" width="16.140625" style="207" customWidth="1"/>
    <col min="1801" max="1801" width="17" style="207" customWidth="1"/>
    <col min="1802" max="1802" width="16.85546875" style="207" customWidth="1"/>
    <col min="1803" max="1807" width="16.7109375" style="207" customWidth="1"/>
    <col min="1808" max="1808" width="19.42578125" style="207" bestFit="1" customWidth="1"/>
    <col min="1809" max="2036" width="11.28515625" style="207" customWidth="1"/>
    <col min="2037" max="2037" width="6.42578125" style="207" customWidth="1"/>
    <col min="2038" max="2038" width="40.5703125" style="207"/>
    <col min="2039" max="2039" width="4.7109375" style="207" customWidth="1"/>
    <col min="2040" max="2040" width="30.5703125" style="207" customWidth="1"/>
    <col min="2041" max="2041" width="18.5703125" style="207" customWidth="1"/>
    <col min="2042" max="2042" width="17.5703125" style="207" customWidth="1"/>
    <col min="2043" max="2043" width="17.7109375" style="207" customWidth="1"/>
    <col min="2044" max="2044" width="16.5703125" style="207" customWidth="1"/>
    <col min="2045" max="2045" width="15.140625" style="207" customWidth="1"/>
    <col min="2046" max="2046" width="16.28515625" style="207" customWidth="1"/>
    <col min="2047" max="2047" width="13.5703125" style="207" customWidth="1"/>
    <col min="2048" max="2048" width="16" style="207" customWidth="1"/>
    <col min="2049" max="2049" width="15" style="207" customWidth="1"/>
    <col min="2050" max="2050" width="14.28515625" style="207" customWidth="1"/>
    <col min="2051" max="2051" width="14.42578125" style="207" customWidth="1"/>
    <col min="2052" max="2052" width="12.85546875" style="207" customWidth="1"/>
    <col min="2053" max="2053" width="14.140625" style="207" customWidth="1"/>
    <col min="2054" max="2054" width="17.5703125" style="207" customWidth="1"/>
    <col min="2055" max="2055" width="17.28515625" style="207" customWidth="1"/>
    <col min="2056" max="2056" width="16.140625" style="207" customWidth="1"/>
    <col min="2057" max="2057" width="17" style="207" customWidth="1"/>
    <col min="2058" max="2058" width="16.85546875" style="207" customWidth="1"/>
    <col min="2059" max="2063" width="16.7109375" style="207" customWidth="1"/>
    <col min="2064" max="2064" width="19.42578125" style="207" bestFit="1" customWidth="1"/>
    <col min="2065" max="2292" width="11.28515625" style="207" customWidth="1"/>
    <col min="2293" max="2293" width="6.42578125" style="207" customWidth="1"/>
    <col min="2294" max="2294" width="40.5703125" style="207"/>
    <col min="2295" max="2295" width="4.7109375" style="207" customWidth="1"/>
    <col min="2296" max="2296" width="30.5703125" style="207" customWidth="1"/>
    <col min="2297" max="2297" width="18.5703125" style="207" customWidth="1"/>
    <col min="2298" max="2298" width="17.5703125" style="207" customWidth="1"/>
    <col min="2299" max="2299" width="17.7109375" style="207" customWidth="1"/>
    <col min="2300" max="2300" width="16.5703125" style="207" customWidth="1"/>
    <col min="2301" max="2301" width="15.140625" style="207" customWidth="1"/>
    <col min="2302" max="2302" width="16.28515625" style="207" customWidth="1"/>
    <col min="2303" max="2303" width="13.5703125" style="207" customWidth="1"/>
    <col min="2304" max="2304" width="16" style="207" customWidth="1"/>
    <col min="2305" max="2305" width="15" style="207" customWidth="1"/>
    <col min="2306" max="2306" width="14.28515625" style="207" customWidth="1"/>
    <col min="2307" max="2307" width="14.42578125" style="207" customWidth="1"/>
    <col min="2308" max="2308" width="12.85546875" style="207" customWidth="1"/>
    <col min="2309" max="2309" width="14.140625" style="207" customWidth="1"/>
    <col min="2310" max="2310" width="17.5703125" style="207" customWidth="1"/>
    <col min="2311" max="2311" width="17.28515625" style="207" customWidth="1"/>
    <col min="2312" max="2312" width="16.140625" style="207" customWidth="1"/>
    <col min="2313" max="2313" width="17" style="207" customWidth="1"/>
    <col min="2314" max="2314" width="16.85546875" style="207" customWidth="1"/>
    <col min="2315" max="2319" width="16.7109375" style="207" customWidth="1"/>
    <col min="2320" max="2320" width="19.42578125" style="207" bestFit="1" customWidth="1"/>
    <col min="2321" max="2548" width="11.28515625" style="207" customWidth="1"/>
    <col min="2549" max="2549" width="6.42578125" style="207" customWidth="1"/>
    <col min="2550" max="2550" width="40.5703125" style="207"/>
    <col min="2551" max="2551" width="4.7109375" style="207" customWidth="1"/>
    <col min="2552" max="2552" width="30.5703125" style="207" customWidth="1"/>
    <col min="2553" max="2553" width="18.5703125" style="207" customWidth="1"/>
    <col min="2554" max="2554" width="17.5703125" style="207" customWidth="1"/>
    <col min="2555" max="2555" width="17.7109375" style="207" customWidth="1"/>
    <col min="2556" max="2556" width="16.5703125" style="207" customWidth="1"/>
    <col min="2557" max="2557" width="15.140625" style="207" customWidth="1"/>
    <col min="2558" max="2558" width="16.28515625" style="207" customWidth="1"/>
    <col min="2559" max="2559" width="13.5703125" style="207" customWidth="1"/>
    <col min="2560" max="2560" width="16" style="207" customWidth="1"/>
    <col min="2561" max="2561" width="15" style="207" customWidth="1"/>
    <col min="2562" max="2562" width="14.28515625" style="207" customWidth="1"/>
    <col min="2563" max="2563" width="14.42578125" style="207" customWidth="1"/>
    <col min="2564" max="2564" width="12.85546875" style="207" customWidth="1"/>
    <col min="2565" max="2565" width="14.140625" style="207" customWidth="1"/>
    <col min="2566" max="2566" width="17.5703125" style="207" customWidth="1"/>
    <col min="2567" max="2567" width="17.28515625" style="207" customWidth="1"/>
    <col min="2568" max="2568" width="16.140625" style="207" customWidth="1"/>
    <col min="2569" max="2569" width="17" style="207" customWidth="1"/>
    <col min="2570" max="2570" width="16.85546875" style="207" customWidth="1"/>
    <col min="2571" max="2575" width="16.7109375" style="207" customWidth="1"/>
    <col min="2576" max="2576" width="19.42578125" style="207" bestFit="1" customWidth="1"/>
    <col min="2577" max="2804" width="11.28515625" style="207" customWidth="1"/>
    <col min="2805" max="2805" width="6.42578125" style="207" customWidth="1"/>
    <col min="2806" max="2806" width="40.5703125" style="207"/>
    <col min="2807" max="2807" width="4.7109375" style="207" customWidth="1"/>
    <col min="2808" max="2808" width="30.5703125" style="207" customWidth="1"/>
    <col min="2809" max="2809" width="18.5703125" style="207" customWidth="1"/>
    <col min="2810" max="2810" width="17.5703125" style="207" customWidth="1"/>
    <col min="2811" max="2811" width="17.7109375" style="207" customWidth="1"/>
    <col min="2812" max="2812" width="16.5703125" style="207" customWidth="1"/>
    <col min="2813" max="2813" width="15.140625" style="207" customWidth="1"/>
    <col min="2814" max="2814" width="16.28515625" style="207" customWidth="1"/>
    <col min="2815" max="2815" width="13.5703125" style="207" customWidth="1"/>
    <col min="2816" max="2816" width="16" style="207" customWidth="1"/>
    <col min="2817" max="2817" width="15" style="207" customWidth="1"/>
    <col min="2818" max="2818" width="14.28515625" style="207" customWidth="1"/>
    <col min="2819" max="2819" width="14.42578125" style="207" customWidth="1"/>
    <col min="2820" max="2820" width="12.85546875" style="207" customWidth="1"/>
    <col min="2821" max="2821" width="14.140625" style="207" customWidth="1"/>
    <col min="2822" max="2822" width="17.5703125" style="207" customWidth="1"/>
    <col min="2823" max="2823" width="17.28515625" style="207" customWidth="1"/>
    <col min="2824" max="2824" width="16.140625" style="207" customWidth="1"/>
    <col min="2825" max="2825" width="17" style="207" customWidth="1"/>
    <col min="2826" max="2826" width="16.85546875" style="207" customWidth="1"/>
    <col min="2827" max="2831" width="16.7109375" style="207" customWidth="1"/>
    <col min="2832" max="2832" width="19.42578125" style="207" bestFit="1" customWidth="1"/>
    <col min="2833" max="3060" width="11.28515625" style="207" customWidth="1"/>
    <col min="3061" max="3061" width="6.42578125" style="207" customWidth="1"/>
    <col min="3062" max="3062" width="40.5703125" style="207"/>
    <col min="3063" max="3063" width="4.7109375" style="207" customWidth="1"/>
    <col min="3064" max="3064" width="30.5703125" style="207" customWidth="1"/>
    <col min="3065" max="3065" width="18.5703125" style="207" customWidth="1"/>
    <col min="3066" max="3066" width="17.5703125" style="207" customWidth="1"/>
    <col min="3067" max="3067" width="17.7109375" style="207" customWidth="1"/>
    <col min="3068" max="3068" width="16.5703125" style="207" customWidth="1"/>
    <col min="3069" max="3069" width="15.140625" style="207" customWidth="1"/>
    <col min="3070" max="3070" width="16.28515625" style="207" customWidth="1"/>
    <col min="3071" max="3071" width="13.5703125" style="207" customWidth="1"/>
    <col min="3072" max="3072" width="16" style="207" customWidth="1"/>
    <col min="3073" max="3073" width="15" style="207" customWidth="1"/>
    <col min="3074" max="3074" width="14.28515625" style="207" customWidth="1"/>
    <col min="3075" max="3075" width="14.42578125" style="207" customWidth="1"/>
    <col min="3076" max="3076" width="12.85546875" style="207" customWidth="1"/>
    <col min="3077" max="3077" width="14.140625" style="207" customWidth="1"/>
    <col min="3078" max="3078" width="17.5703125" style="207" customWidth="1"/>
    <col min="3079" max="3079" width="17.28515625" style="207" customWidth="1"/>
    <col min="3080" max="3080" width="16.140625" style="207" customWidth="1"/>
    <col min="3081" max="3081" width="17" style="207" customWidth="1"/>
    <col min="3082" max="3082" width="16.85546875" style="207" customWidth="1"/>
    <col min="3083" max="3087" width="16.7109375" style="207" customWidth="1"/>
    <col min="3088" max="3088" width="19.42578125" style="207" bestFit="1" customWidth="1"/>
    <col min="3089" max="3316" width="11.28515625" style="207" customWidth="1"/>
    <col min="3317" max="3317" width="6.42578125" style="207" customWidth="1"/>
    <col min="3318" max="3318" width="40.5703125" style="207"/>
    <col min="3319" max="3319" width="4.7109375" style="207" customWidth="1"/>
    <col min="3320" max="3320" width="30.5703125" style="207" customWidth="1"/>
    <col min="3321" max="3321" width="18.5703125" style="207" customWidth="1"/>
    <col min="3322" max="3322" width="17.5703125" style="207" customWidth="1"/>
    <col min="3323" max="3323" width="17.7109375" style="207" customWidth="1"/>
    <col min="3324" max="3324" width="16.5703125" style="207" customWidth="1"/>
    <col min="3325" max="3325" width="15.140625" style="207" customWidth="1"/>
    <col min="3326" max="3326" width="16.28515625" style="207" customWidth="1"/>
    <col min="3327" max="3327" width="13.5703125" style="207" customWidth="1"/>
    <col min="3328" max="3328" width="16" style="207" customWidth="1"/>
    <col min="3329" max="3329" width="15" style="207" customWidth="1"/>
    <col min="3330" max="3330" width="14.28515625" style="207" customWidth="1"/>
    <col min="3331" max="3331" width="14.42578125" style="207" customWidth="1"/>
    <col min="3332" max="3332" width="12.85546875" style="207" customWidth="1"/>
    <col min="3333" max="3333" width="14.140625" style="207" customWidth="1"/>
    <col min="3334" max="3334" width="17.5703125" style="207" customWidth="1"/>
    <col min="3335" max="3335" width="17.28515625" style="207" customWidth="1"/>
    <col min="3336" max="3336" width="16.140625" style="207" customWidth="1"/>
    <col min="3337" max="3337" width="17" style="207" customWidth="1"/>
    <col min="3338" max="3338" width="16.85546875" style="207" customWidth="1"/>
    <col min="3339" max="3343" width="16.7109375" style="207" customWidth="1"/>
    <col min="3344" max="3344" width="19.42578125" style="207" bestFit="1" customWidth="1"/>
    <col min="3345" max="3572" width="11.28515625" style="207" customWidth="1"/>
    <col min="3573" max="3573" width="6.42578125" style="207" customWidth="1"/>
    <col min="3574" max="3574" width="40.5703125" style="207"/>
    <col min="3575" max="3575" width="4.7109375" style="207" customWidth="1"/>
    <col min="3576" max="3576" width="30.5703125" style="207" customWidth="1"/>
    <col min="3577" max="3577" width="18.5703125" style="207" customWidth="1"/>
    <col min="3578" max="3578" width="17.5703125" style="207" customWidth="1"/>
    <col min="3579" max="3579" width="17.7109375" style="207" customWidth="1"/>
    <col min="3580" max="3580" width="16.5703125" style="207" customWidth="1"/>
    <col min="3581" max="3581" width="15.140625" style="207" customWidth="1"/>
    <col min="3582" max="3582" width="16.28515625" style="207" customWidth="1"/>
    <col min="3583" max="3583" width="13.5703125" style="207" customWidth="1"/>
    <col min="3584" max="3584" width="16" style="207" customWidth="1"/>
    <col min="3585" max="3585" width="15" style="207" customWidth="1"/>
    <col min="3586" max="3586" width="14.28515625" style="207" customWidth="1"/>
    <col min="3587" max="3587" width="14.42578125" style="207" customWidth="1"/>
    <col min="3588" max="3588" width="12.85546875" style="207" customWidth="1"/>
    <col min="3589" max="3589" width="14.140625" style="207" customWidth="1"/>
    <col min="3590" max="3590" width="17.5703125" style="207" customWidth="1"/>
    <col min="3591" max="3591" width="17.28515625" style="207" customWidth="1"/>
    <col min="3592" max="3592" width="16.140625" style="207" customWidth="1"/>
    <col min="3593" max="3593" width="17" style="207" customWidth="1"/>
    <col min="3594" max="3594" width="16.85546875" style="207" customWidth="1"/>
    <col min="3595" max="3599" width="16.7109375" style="207" customWidth="1"/>
    <col min="3600" max="3600" width="19.42578125" style="207" bestFit="1" customWidth="1"/>
    <col min="3601" max="3828" width="11.28515625" style="207" customWidth="1"/>
    <col min="3829" max="3829" width="6.42578125" style="207" customWidth="1"/>
    <col min="3830" max="3830" width="40.5703125" style="207"/>
    <col min="3831" max="3831" width="4.7109375" style="207" customWidth="1"/>
    <col min="3832" max="3832" width="30.5703125" style="207" customWidth="1"/>
    <col min="3833" max="3833" width="18.5703125" style="207" customWidth="1"/>
    <col min="3834" max="3834" width="17.5703125" style="207" customWidth="1"/>
    <col min="3835" max="3835" width="17.7109375" style="207" customWidth="1"/>
    <col min="3836" max="3836" width="16.5703125" style="207" customWidth="1"/>
    <col min="3837" max="3837" width="15.140625" style="207" customWidth="1"/>
    <col min="3838" max="3838" width="16.28515625" style="207" customWidth="1"/>
    <col min="3839" max="3839" width="13.5703125" style="207" customWidth="1"/>
    <col min="3840" max="3840" width="16" style="207" customWidth="1"/>
    <col min="3841" max="3841" width="15" style="207" customWidth="1"/>
    <col min="3842" max="3842" width="14.28515625" style="207" customWidth="1"/>
    <col min="3843" max="3843" width="14.42578125" style="207" customWidth="1"/>
    <col min="3844" max="3844" width="12.85546875" style="207" customWidth="1"/>
    <col min="3845" max="3845" width="14.140625" style="207" customWidth="1"/>
    <col min="3846" max="3846" width="17.5703125" style="207" customWidth="1"/>
    <col min="3847" max="3847" width="17.28515625" style="207" customWidth="1"/>
    <col min="3848" max="3848" width="16.140625" style="207" customWidth="1"/>
    <col min="3849" max="3849" width="17" style="207" customWidth="1"/>
    <col min="3850" max="3850" width="16.85546875" style="207" customWidth="1"/>
    <col min="3851" max="3855" width="16.7109375" style="207" customWidth="1"/>
    <col min="3856" max="3856" width="19.42578125" style="207" bestFit="1" customWidth="1"/>
    <col min="3857" max="4084" width="11.28515625" style="207" customWidth="1"/>
    <col min="4085" max="4085" width="6.42578125" style="207" customWidth="1"/>
    <col min="4086" max="4086" width="40.5703125" style="207"/>
    <col min="4087" max="4087" width="4.7109375" style="207" customWidth="1"/>
    <col min="4088" max="4088" width="30.5703125" style="207" customWidth="1"/>
    <col min="4089" max="4089" width="18.5703125" style="207" customWidth="1"/>
    <col min="4090" max="4090" width="17.5703125" style="207" customWidth="1"/>
    <col min="4091" max="4091" width="17.7109375" style="207" customWidth="1"/>
    <col min="4092" max="4092" width="16.5703125" style="207" customWidth="1"/>
    <col min="4093" max="4093" width="15.140625" style="207" customWidth="1"/>
    <col min="4094" max="4094" width="16.28515625" style="207" customWidth="1"/>
    <col min="4095" max="4095" width="13.5703125" style="207" customWidth="1"/>
    <col min="4096" max="4096" width="16" style="207" customWidth="1"/>
    <col min="4097" max="4097" width="15" style="207" customWidth="1"/>
    <col min="4098" max="4098" width="14.28515625" style="207" customWidth="1"/>
    <col min="4099" max="4099" width="14.42578125" style="207" customWidth="1"/>
    <col min="4100" max="4100" width="12.85546875" style="207" customWidth="1"/>
    <col min="4101" max="4101" width="14.140625" style="207" customWidth="1"/>
    <col min="4102" max="4102" width="17.5703125" style="207" customWidth="1"/>
    <col min="4103" max="4103" width="17.28515625" style="207" customWidth="1"/>
    <col min="4104" max="4104" width="16.140625" style="207" customWidth="1"/>
    <col min="4105" max="4105" width="17" style="207" customWidth="1"/>
    <col min="4106" max="4106" width="16.85546875" style="207" customWidth="1"/>
    <col min="4107" max="4111" width="16.7109375" style="207" customWidth="1"/>
    <col min="4112" max="4112" width="19.42578125" style="207" bestFit="1" customWidth="1"/>
    <col min="4113" max="4340" width="11.28515625" style="207" customWidth="1"/>
    <col min="4341" max="4341" width="6.42578125" style="207" customWidth="1"/>
    <col min="4342" max="4342" width="40.5703125" style="207"/>
    <col min="4343" max="4343" width="4.7109375" style="207" customWidth="1"/>
    <col min="4344" max="4344" width="30.5703125" style="207" customWidth="1"/>
    <col min="4345" max="4345" width="18.5703125" style="207" customWidth="1"/>
    <col min="4346" max="4346" width="17.5703125" style="207" customWidth="1"/>
    <col min="4347" max="4347" width="17.7109375" style="207" customWidth="1"/>
    <col min="4348" max="4348" width="16.5703125" style="207" customWidth="1"/>
    <col min="4349" max="4349" width="15.140625" style="207" customWidth="1"/>
    <col min="4350" max="4350" width="16.28515625" style="207" customWidth="1"/>
    <col min="4351" max="4351" width="13.5703125" style="207" customWidth="1"/>
    <col min="4352" max="4352" width="16" style="207" customWidth="1"/>
    <col min="4353" max="4353" width="15" style="207" customWidth="1"/>
    <col min="4354" max="4354" width="14.28515625" style="207" customWidth="1"/>
    <col min="4355" max="4355" width="14.42578125" style="207" customWidth="1"/>
    <col min="4356" max="4356" width="12.85546875" style="207" customWidth="1"/>
    <col min="4357" max="4357" width="14.140625" style="207" customWidth="1"/>
    <col min="4358" max="4358" width="17.5703125" style="207" customWidth="1"/>
    <col min="4359" max="4359" width="17.28515625" style="207" customWidth="1"/>
    <col min="4360" max="4360" width="16.140625" style="207" customWidth="1"/>
    <col min="4361" max="4361" width="17" style="207" customWidth="1"/>
    <col min="4362" max="4362" width="16.85546875" style="207" customWidth="1"/>
    <col min="4363" max="4367" width="16.7109375" style="207" customWidth="1"/>
    <col min="4368" max="4368" width="19.42578125" style="207" bestFit="1" customWidth="1"/>
    <col min="4369" max="4596" width="11.28515625" style="207" customWidth="1"/>
    <col min="4597" max="4597" width="6.42578125" style="207" customWidth="1"/>
    <col min="4598" max="4598" width="40.5703125" style="207"/>
    <col min="4599" max="4599" width="4.7109375" style="207" customWidth="1"/>
    <col min="4600" max="4600" width="30.5703125" style="207" customWidth="1"/>
    <col min="4601" max="4601" width="18.5703125" style="207" customWidth="1"/>
    <col min="4602" max="4602" width="17.5703125" style="207" customWidth="1"/>
    <col min="4603" max="4603" width="17.7109375" style="207" customWidth="1"/>
    <col min="4604" max="4604" width="16.5703125" style="207" customWidth="1"/>
    <col min="4605" max="4605" width="15.140625" style="207" customWidth="1"/>
    <col min="4606" max="4606" width="16.28515625" style="207" customWidth="1"/>
    <col min="4607" max="4607" width="13.5703125" style="207" customWidth="1"/>
    <col min="4608" max="4608" width="16" style="207" customWidth="1"/>
    <col min="4609" max="4609" width="15" style="207" customWidth="1"/>
    <col min="4610" max="4610" width="14.28515625" style="207" customWidth="1"/>
    <col min="4611" max="4611" width="14.42578125" style="207" customWidth="1"/>
    <col min="4612" max="4612" width="12.85546875" style="207" customWidth="1"/>
    <col min="4613" max="4613" width="14.140625" style="207" customWidth="1"/>
    <col min="4614" max="4614" width="17.5703125" style="207" customWidth="1"/>
    <col min="4615" max="4615" width="17.28515625" style="207" customWidth="1"/>
    <col min="4616" max="4616" width="16.140625" style="207" customWidth="1"/>
    <col min="4617" max="4617" width="17" style="207" customWidth="1"/>
    <col min="4618" max="4618" width="16.85546875" style="207" customWidth="1"/>
    <col min="4619" max="4623" width="16.7109375" style="207" customWidth="1"/>
    <col min="4624" max="4624" width="19.42578125" style="207" bestFit="1" customWidth="1"/>
    <col min="4625" max="4852" width="11.28515625" style="207" customWidth="1"/>
    <col min="4853" max="4853" width="6.42578125" style="207" customWidth="1"/>
    <col min="4854" max="4854" width="40.5703125" style="207"/>
    <col min="4855" max="4855" width="4.7109375" style="207" customWidth="1"/>
    <col min="4856" max="4856" width="30.5703125" style="207" customWidth="1"/>
    <col min="4857" max="4857" width="18.5703125" style="207" customWidth="1"/>
    <col min="4858" max="4858" width="17.5703125" style="207" customWidth="1"/>
    <col min="4859" max="4859" width="17.7109375" style="207" customWidth="1"/>
    <col min="4860" max="4860" width="16.5703125" style="207" customWidth="1"/>
    <col min="4861" max="4861" width="15.140625" style="207" customWidth="1"/>
    <col min="4862" max="4862" width="16.28515625" style="207" customWidth="1"/>
    <col min="4863" max="4863" width="13.5703125" style="207" customWidth="1"/>
    <col min="4864" max="4864" width="16" style="207" customWidth="1"/>
    <col min="4865" max="4865" width="15" style="207" customWidth="1"/>
    <col min="4866" max="4866" width="14.28515625" style="207" customWidth="1"/>
    <col min="4867" max="4867" width="14.42578125" style="207" customWidth="1"/>
    <col min="4868" max="4868" width="12.85546875" style="207" customWidth="1"/>
    <col min="4869" max="4869" width="14.140625" style="207" customWidth="1"/>
    <col min="4870" max="4870" width="17.5703125" style="207" customWidth="1"/>
    <col min="4871" max="4871" width="17.28515625" style="207" customWidth="1"/>
    <col min="4872" max="4872" width="16.140625" style="207" customWidth="1"/>
    <col min="4873" max="4873" width="17" style="207" customWidth="1"/>
    <col min="4874" max="4874" width="16.85546875" style="207" customWidth="1"/>
    <col min="4875" max="4879" width="16.7109375" style="207" customWidth="1"/>
    <col min="4880" max="4880" width="19.42578125" style="207" bestFit="1" customWidth="1"/>
    <col min="4881" max="5108" width="11.28515625" style="207" customWidth="1"/>
    <col min="5109" max="5109" width="6.42578125" style="207" customWidth="1"/>
    <col min="5110" max="5110" width="40.5703125" style="207"/>
    <col min="5111" max="5111" width="4.7109375" style="207" customWidth="1"/>
    <col min="5112" max="5112" width="30.5703125" style="207" customWidth="1"/>
    <col min="5113" max="5113" width="18.5703125" style="207" customWidth="1"/>
    <col min="5114" max="5114" width="17.5703125" style="207" customWidth="1"/>
    <col min="5115" max="5115" width="17.7109375" style="207" customWidth="1"/>
    <col min="5116" max="5116" width="16.5703125" style="207" customWidth="1"/>
    <col min="5117" max="5117" width="15.140625" style="207" customWidth="1"/>
    <col min="5118" max="5118" width="16.28515625" style="207" customWidth="1"/>
    <col min="5119" max="5119" width="13.5703125" style="207" customWidth="1"/>
    <col min="5120" max="5120" width="16" style="207" customWidth="1"/>
    <col min="5121" max="5121" width="15" style="207" customWidth="1"/>
    <col min="5122" max="5122" width="14.28515625" style="207" customWidth="1"/>
    <col min="5123" max="5123" width="14.42578125" style="207" customWidth="1"/>
    <col min="5124" max="5124" width="12.85546875" style="207" customWidth="1"/>
    <col min="5125" max="5125" width="14.140625" style="207" customWidth="1"/>
    <col min="5126" max="5126" width="17.5703125" style="207" customWidth="1"/>
    <col min="5127" max="5127" width="17.28515625" style="207" customWidth="1"/>
    <col min="5128" max="5128" width="16.140625" style="207" customWidth="1"/>
    <col min="5129" max="5129" width="17" style="207" customWidth="1"/>
    <col min="5130" max="5130" width="16.85546875" style="207" customWidth="1"/>
    <col min="5131" max="5135" width="16.7109375" style="207" customWidth="1"/>
    <col min="5136" max="5136" width="19.42578125" style="207" bestFit="1" customWidth="1"/>
    <col min="5137" max="5364" width="11.28515625" style="207" customWidth="1"/>
    <col min="5365" max="5365" width="6.42578125" style="207" customWidth="1"/>
    <col min="5366" max="5366" width="40.5703125" style="207"/>
    <col min="5367" max="5367" width="4.7109375" style="207" customWidth="1"/>
    <col min="5368" max="5368" width="30.5703125" style="207" customWidth="1"/>
    <col min="5369" max="5369" width="18.5703125" style="207" customWidth="1"/>
    <col min="5370" max="5370" width="17.5703125" style="207" customWidth="1"/>
    <col min="5371" max="5371" width="17.7109375" style="207" customWidth="1"/>
    <col min="5372" max="5372" width="16.5703125" style="207" customWidth="1"/>
    <col min="5373" max="5373" width="15.140625" style="207" customWidth="1"/>
    <col min="5374" max="5374" width="16.28515625" style="207" customWidth="1"/>
    <col min="5375" max="5375" width="13.5703125" style="207" customWidth="1"/>
    <col min="5376" max="5376" width="16" style="207" customWidth="1"/>
    <col min="5377" max="5377" width="15" style="207" customWidth="1"/>
    <col min="5378" max="5378" width="14.28515625" style="207" customWidth="1"/>
    <col min="5379" max="5379" width="14.42578125" style="207" customWidth="1"/>
    <col min="5380" max="5380" width="12.85546875" style="207" customWidth="1"/>
    <col min="5381" max="5381" width="14.140625" style="207" customWidth="1"/>
    <col min="5382" max="5382" width="17.5703125" style="207" customWidth="1"/>
    <col min="5383" max="5383" width="17.28515625" style="207" customWidth="1"/>
    <col min="5384" max="5384" width="16.140625" style="207" customWidth="1"/>
    <col min="5385" max="5385" width="17" style="207" customWidth="1"/>
    <col min="5386" max="5386" width="16.85546875" style="207" customWidth="1"/>
    <col min="5387" max="5391" width="16.7109375" style="207" customWidth="1"/>
    <col min="5392" max="5392" width="19.42578125" style="207" bestFit="1" customWidth="1"/>
    <col min="5393" max="5620" width="11.28515625" style="207" customWidth="1"/>
    <col min="5621" max="5621" width="6.42578125" style="207" customWidth="1"/>
    <col min="5622" max="5622" width="40.5703125" style="207"/>
    <col min="5623" max="5623" width="4.7109375" style="207" customWidth="1"/>
    <col min="5624" max="5624" width="30.5703125" style="207" customWidth="1"/>
    <col min="5625" max="5625" width="18.5703125" style="207" customWidth="1"/>
    <col min="5626" max="5626" width="17.5703125" style="207" customWidth="1"/>
    <col min="5627" max="5627" width="17.7109375" style="207" customWidth="1"/>
    <col min="5628" max="5628" width="16.5703125" style="207" customWidth="1"/>
    <col min="5629" max="5629" width="15.140625" style="207" customWidth="1"/>
    <col min="5630" max="5630" width="16.28515625" style="207" customWidth="1"/>
    <col min="5631" max="5631" width="13.5703125" style="207" customWidth="1"/>
    <col min="5632" max="5632" width="16" style="207" customWidth="1"/>
    <col min="5633" max="5633" width="15" style="207" customWidth="1"/>
    <col min="5634" max="5634" width="14.28515625" style="207" customWidth="1"/>
    <col min="5635" max="5635" width="14.42578125" style="207" customWidth="1"/>
    <col min="5636" max="5636" width="12.85546875" style="207" customWidth="1"/>
    <col min="5637" max="5637" width="14.140625" style="207" customWidth="1"/>
    <col min="5638" max="5638" width="17.5703125" style="207" customWidth="1"/>
    <col min="5639" max="5639" width="17.28515625" style="207" customWidth="1"/>
    <col min="5640" max="5640" width="16.140625" style="207" customWidth="1"/>
    <col min="5641" max="5641" width="17" style="207" customWidth="1"/>
    <col min="5642" max="5642" width="16.85546875" style="207" customWidth="1"/>
    <col min="5643" max="5647" width="16.7109375" style="207" customWidth="1"/>
    <col min="5648" max="5648" width="19.42578125" style="207" bestFit="1" customWidth="1"/>
    <col min="5649" max="5876" width="11.28515625" style="207" customWidth="1"/>
    <col min="5877" max="5877" width="6.42578125" style="207" customWidth="1"/>
    <col min="5878" max="5878" width="40.5703125" style="207"/>
    <col min="5879" max="5879" width="4.7109375" style="207" customWidth="1"/>
    <col min="5880" max="5880" width="30.5703125" style="207" customWidth="1"/>
    <col min="5881" max="5881" width="18.5703125" style="207" customWidth="1"/>
    <col min="5882" max="5882" width="17.5703125" style="207" customWidth="1"/>
    <col min="5883" max="5883" width="17.7109375" style="207" customWidth="1"/>
    <col min="5884" max="5884" width="16.5703125" style="207" customWidth="1"/>
    <col min="5885" max="5885" width="15.140625" style="207" customWidth="1"/>
    <col min="5886" max="5886" width="16.28515625" style="207" customWidth="1"/>
    <col min="5887" max="5887" width="13.5703125" style="207" customWidth="1"/>
    <col min="5888" max="5888" width="16" style="207" customWidth="1"/>
    <col min="5889" max="5889" width="15" style="207" customWidth="1"/>
    <col min="5890" max="5890" width="14.28515625" style="207" customWidth="1"/>
    <col min="5891" max="5891" width="14.42578125" style="207" customWidth="1"/>
    <col min="5892" max="5892" width="12.85546875" style="207" customWidth="1"/>
    <col min="5893" max="5893" width="14.140625" style="207" customWidth="1"/>
    <col min="5894" max="5894" width="17.5703125" style="207" customWidth="1"/>
    <col min="5895" max="5895" width="17.28515625" style="207" customWidth="1"/>
    <col min="5896" max="5896" width="16.140625" style="207" customWidth="1"/>
    <col min="5897" max="5897" width="17" style="207" customWidth="1"/>
    <col min="5898" max="5898" width="16.85546875" style="207" customWidth="1"/>
    <col min="5899" max="5903" width="16.7109375" style="207" customWidth="1"/>
    <col min="5904" max="5904" width="19.42578125" style="207" bestFit="1" customWidth="1"/>
    <col min="5905" max="6132" width="11.28515625" style="207" customWidth="1"/>
    <col min="6133" max="6133" width="6.42578125" style="207" customWidth="1"/>
    <col min="6134" max="6134" width="40.5703125" style="207"/>
    <col min="6135" max="6135" width="4.7109375" style="207" customWidth="1"/>
    <col min="6136" max="6136" width="30.5703125" style="207" customWidth="1"/>
    <col min="6137" max="6137" width="18.5703125" style="207" customWidth="1"/>
    <col min="6138" max="6138" width="17.5703125" style="207" customWidth="1"/>
    <col min="6139" max="6139" width="17.7109375" style="207" customWidth="1"/>
    <col min="6140" max="6140" width="16.5703125" style="207" customWidth="1"/>
    <col min="6141" max="6141" width="15.140625" style="207" customWidth="1"/>
    <col min="6142" max="6142" width="16.28515625" style="207" customWidth="1"/>
    <col min="6143" max="6143" width="13.5703125" style="207" customWidth="1"/>
    <col min="6144" max="6144" width="16" style="207" customWidth="1"/>
    <col min="6145" max="6145" width="15" style="207" customWidth="1"/>
    <col min="6146" max="6146" width="14.28515625" style="207" customWidth="1"/>
    <col min="6147" max="6147" width="14.42578125" style="207" customWidth="1"/>
    <col min="6148" max="6148" width="12.85546875" style="207" customWidth="1"/>
    <col min="6149" max="6149" width="14.140625" style="207" customWidth="1"/>
    <col min="6150" max="6150" width="17.5703125" style="207" customWidth="1"/>
    <col min="6151" max="6151" width="17.28515625" style="207" customWidth="1"/>
    <col min="6152" max="6152" width="16.140625" style="207" customWidth="1"/>
    <col min="6153" max="6153" width="17" style="207" customWidth="1"/>
    <col min="6154" max="6154" width="16.85546875" style="207" customWidth="1"/>
    <col min="6155" max="6159" width="16.7109375" style="207" customWidth="1"/>
    <col min="6160" max="6160" width="19.42578125" style="207" bestFit="1" customWidth="1"/>
    <col min="6161" max="6388" width="11.28515625" style="207" customWidth="1"/>
    <col min="6389" max="6389" width="6.42578125" style="207" customWidth="1"/>
    <col min="6390" max="6390" width="40.5703125" style="207"/>
    <col min="6391" max="6391" width="4.7109375" style="207" customWidth="1"/>
    <col min="6392" max="6392" width="30.5703125" style="207" customWidth="1"/>
    <col min="6393" max="6393" width="18.5703125" style="207" customWidth="1"/>
    <col min="6394" max="6394" width="17.5703125" style="207" customWidth="1"/>
    <col min="6395" max="6395" width="17.7109375" style="207" customWidth="1"/>
    <col min="6396" max="6396" width="16.5703125" style="207" customWidth="1"/>
    <col min="6397" max="6397" width="15.140625" style="207" customWidth="1"/>
    <col min="6398" max="6398" width="16.28515625" style="207" customWidth="1"/>
    <col min="6399" max="6399" width="13.5703125" style="207" customWidth="1"/>
    <col min="6400" max="6400" width="16" style="207" customWidth="1"/>
    <col min="6401" max="6401" width="15" style="207" customWidth="1"/>
    <col min="6402" max="6402" width="14.28515625" style="207" customWidth="1"/>
    <col min="6403" max="6403" width="14.42578125" style="207" customWidth="1"/>
    <col min="6404" max="6404" width="12.85546875" style="207" customWidth="1"/>
    <col min="6405" max="6405" width="14.140625" style="207" customWidth="1"/>
    <col min="6406" max="6406" width="17.5703125" style="207" customWidth="1"/>
    <col min="6407" max="6407" width="17.28515625" style="207" customWidth="1"/>
    <col min="6408" max="6408" width="16.140625" style="207" customWidth="1"/>
    <col min="6409" max="6409" width="17" style="207" customWidth="1"/>
    <col min="6410" max="6410" width="16.85546875" style="207" customWidth="1"/>
    <col min="6411" max="6415" width="16.7109375" style="207" customWidth="1"/>
    <col min="6416" max="6416" width="19.42578125" style="207" bestFit="1" customWidth="1"/>
    <col min="6417" max="6644" width="11.28515625" style="207" customWidth="1"/>
    <col min="6645" max="6645" width="6.42578125" style="207" customWidth="1"/>
    <col min="6646" max="6646" width="40.5703125" style="207"/>
    <col min="6647" max="6647" width="4.7109375" style="207" customWidth="1"/>
    <col min="6648" max="6648" width="30.5703125" style="207" customWidth="1"/>
    <col min="6649" max="6649" width="18.5703125" style="207" customWidth="1"/>
    <col min="6650" max="6650" width="17.5703125" style="207" customWidth="1"/>
    <col min="6651" max="6651" width="17.7109375" style="207" customWidth="1"/>
    <col min="6652" max="6652" width="16.5703125" style="207" customWidth="1"/>
    <col min="6653" max="6653" width="15.140625" style="207" customWidth="1"/>
    <col min="6654" max="6654" width="16.28515625" style="207" customWidth="1"/>
    <col min="6655" max="6655" width="13.5703125" style="207" customWidth="1"/>
    <col min="6656" max="6656" width="16" style="207" customWidth="1"/>
    <col min="6657" max="6657" width="15" style="207" customWidth="1"/>
    <col min="6658" max="6658" width="14.28515625" style="207" customWidth="1"/>
    <col min="6659" max="6659" width="14.42578125" style="207" customWidth="1"/>
    <col min="6660" max="6660" width="12.85546875" style="207" customWidth="1"/>
    <col min="6661" max="6661" width="14.140625" style="207" customWidth="1"/>
    <col min="6662" max="6662" width="17.5703125" style="207" customWidth="1"/>
    <col min="6663" max="6663" width="17.28515625" style="207" customWidth="1"/>
    <col min="6664" max="6664" width="16.140625" style="207" customWidth="1"/>
    <col min="6665" max="6665" width="17" style="207" customWidth="1"/>
    <col min="6666" max="6666" width="16.85546875" style="207" customWidth="1"/>
    <col min="6667" max="6671" width="16.7109375" style="207" customWidth="1"/>
    <col min="6672" max="6672" width="19.42578125" style="207" bestFit="1" customWidth="1"/>
    <col min="6673" max="6900" width="11.28515625" style="207" customWidth="1"/>
    <col min="6901" max="6901" width="6.42578125" style="207" customWidth="1"/>
    <col min="6902" max="6902" width="40.5703125" style="207"/>
    <col min="6903" max="6903" width="4.7109375" style="207" customWidth="1"/>
    <col min="6904" max="6904" width="30.5703125" style="207" customWidth="1"/>
    <col min="6905" max="6905" width="18.5703125" style="207" customWidth="1"/>
    <col min="6906" max="6906" width="17.5703125" style="207" customWidth="1"/>
    <col min="6907" max="6907" width="17.7109375" style="207" customWidth="1"/>
    <col min="6908" max="6908" width="16.5703125" style="207" customWidth="1"/>
    <col min="6909" max="6909" width="15.140625" style="207" customWidth="1"/>
    <col min="6910" max="6910" width="16.28515625" style="207" customWidth="1"/>
    <col min="6911" max="6911" width="13.5703125" style="207" customWidth="1"/>
    <col min="6912" max="6912" width="16" style="207" customWidth="1"/>
    <col min="6913" max="6913" width="15" style="207" customWidth="1"/>
    <col min="6914" max="6914" width="14.28515625" style="207" customWidth="1"/>
    <col min="6915" max="6915" width="14.42578125" style="207" customWidth="1"/>
    <col min="6916" max="6916" width="12.85546875" style="207" customWidth="1"/>
    <col min="6917" max="6917" width="14.140625" style="207" customWidth="1"/>
    <col min="6918" max="6918" width="17.5703125" style="207" customWidth="1"/>
    <col min="6919" max="6919" width="17.28515625" style="207" customWidth="1"/>
    <col min="6920" max="6920" width="16.140625" style="207" customWidth="1"/>
    <col min="6921" max="6921" width="17" style="207" customWidth="1"/>
    <col min="6922" max="6922" width="16.85546875" style="207" customWidth="1"/>
    <col min="6923" max="6927" width="16.7109375" style="207" customWidth="1"/>
    <col min="6928" max="6928" width="19.42578125" style="207" bestFit="1" customWidth="1"/>
    <col min="6929" max="7156" width="11.28515625" style="207" customWidth="1"/>
    <col min="7157" max="7157" width="6.42578125" style="207" customWidth="1"/>
    <col min="7158" max="7158" width="40.5703125" style="207"/>
    <col min="7159" max="7159" width="4.7109375" style="207" customWidth="1"/>
    <col min="7160" max="7160" width="30.5703125" style="207" customWidth="1"/>
    <col min="7161" max="7161" width="18.5703125" style="207" customWidth="1"/>
    <col min="7162" max="7162" width="17.5703125" style="207" customWidth="1"/>
    <col min="7163" max="7163" width="17.7109375" style="207" customWidth="1"/>
    <col min="7164" max="7164" width="16.5703125" style="207" customWidth="1"/>
    <col min="7165" max="7165" width="15.140625" style="207" customWidth="1"/>
    <col min="7166" max="7166" width="16.28515625" style="207" customWidth="1"/>
    <col min="7167" max="7167" width="13.5703125" style="207" customWidth="1"/>
    <col min="7168" max="7168" width="16" style="207" customWidth="1"/>
    <col min="7169" max="7169" width="15" style="207" customWidth="1"/>
    <col min="7170" max="7170" width="14.28515625" style="207" customWidth="1"/>
    <col min="7171" max="7171" width="14.42578125" style="207" customWidth="1"/>
    <col min="7172" max="7172" width="12.85546875" style="207" customWidth="1"/>
    <col min="7173" max="7173" width="14.140625" style="207" customWidth="1"/>
    <col min="7174" max="7174" width="17.5703125" style="207" customWidth="1"/>
    <col min="7175" max="7175" width="17.28515625" style="207" customWidth="1"/>
    <col min="7176" max="7176" width="16.140625" style="207" customWidth="1"/>
    <col min="7177" max="7177" width="17" style="207" customWidth="1"/>
    <col min="7178" max="7178" width="16.85546875" style="207" customWidth="1"/>
    <col min="7179" max="7183" width="16.7109375" style="207" customWidth="1"/>
    <col min="7184" max="7184" width="19.42578125" style="207" bestFit="1" customWidth="1"/>
    <col min="7185" max="7412" width="11.28515625" style="207" customWidth="1"/>
    <col min="7413" max="7413" width="6.42578125" style="207" customWidth="1"/>
    <col min="7414" max="7414" width="40.5703125" style="207"/>
    <col min="7415" max="7415" width="4.7109375" style="207" customWidth="1"/>
    <col min="7416" max="7416" width="30.5703125" style="207" customWidth="1"/>
    <col min="7417" max="7417" width="18.5703125" style="207" customWidth="1"/>
    <col min="7418" max="7418" width="17.5703125" style="207" customWidth="1"/>
    <col min="7419" max="7419" width="17.7109375" style="207" customWidth="1"/>
    <col min="7420" max="7420" width="16.5703125" style="207" customWidth="1"/>
    <col min="7421" max="7421" width="15.140625" style="207" customWidth="1"/>
    <col min="7422" max="7422" width="16.28515625" style="207" customWidth="1"/>
    <col min="7423" max="7423" width="13.5703125" style="207" customWidth="1"/>
    <col min="7424" max="7424" width="16" style="207" customWidth="1"/>
    <col min="7425" max="7425" width="15" style="207" customWidth="1"/>
    <col min="7426" max="7426" width="14.28515625" style="207" customWidth="1"/>
    <col min="7427" max="7427" width="14.42578125" style="207" customWidth="1"/>
    <col min="7428" max="7428" width="12.85546875" style="207" customWidth="1"/>
    <col min="7429" max="7429" width="14.140625" style="207" customWidth="1"/>
    <col min="7430" max="7430" width="17.5703125" style="207" customWidth="1"/>
    <col min="7431" max="7431" width="17.28515625" style="207" customWidth="1"/>
    <col min="7432" max="7432" width="16.140625" style="207" customWidth="1"/>
    <col min="7433" max="7433" width="17" style="207" customWidth="1"/>
    <col min="7434" max="7434" width="16.85546875" style="207" customWidth="1"/>
    <col min="7435" max="7439" width="16.7109375" style="207" customWidth="1"/>
    <col min="7440" max="7440" width="19.42578125" style="207" bestFit="1" customWidth="1"/>
    <col min="7441" max="7668" width="11.28515625" style="207" customWidth="1"/>
    <col min="7669" max="7669" width="6.42578125" style="207" customWidth="1"/>
    <col min="7670" max="7670" width="40.5703125" style="207"/>
    <col min="7671" max="7671" width="4.7109375" style="207" customWidth="1"/>
    <col min="7672" max="7672" width="30.5703125" style="207" customWidth="1"/>
    <col min="7673" max="7673" width="18.5703125" style="207" customWidth="1"/>
    <col min="7674" max="7674" width="17.5703125" style="207" customWidth="1"/>
    <col min="7675" max="7675" width="17.7109375" style="207" customWidth="1"/>
    <col min="7676" max="7676" width="16.5703125" style="207" customWidth="1"/>
    <col min="7677" max="7677" width="15.140625" style="207" customWidth="1"/>
    <col min="7678" max="7678" width="16.28515625" style="207" customWidth="1"/>
    <col min="7679" max="7679" width="13.5703125" style="207" customWidth="1"/>
    <col min="7680" max="7680" width="16" style="207" customWidth="1"/>
    <col min="7681" max="7681" width="15" style="207" customWidth="1"/>
    <col min="7682" max="7682" width="14.28515625" style="207" customWidth="1"/>
    <col min="7683" max="7683" width="14.42578125" style="207" customWidth="1"/>
    <col min="7684" max="7684" width="12.85546875" style="207" customWidth="1"/>
    <col min="7685" max="7685" width="14.140625" style="207" customWidth="1"/>
    <col min="7686" max="7686" width="17.5703125" style="207" customWidth="1"/>
    <col min="7687" max="7687" width="17.28515625" style="207" customWidth="1"/>
    <col min="7688" max="7688" width="16.140625" style="207" customWidth="1"/>
    <col min="7689" max="7689" width="17" style="207" customWidth="1"/>
    <col min="7690" max="7690" width="16.85546875" style="207" customWidth="1"/>
    <col min="7691" max="7695" width="16.7109375" style="207" customWidth="1"/>
    <col min="7696" max="7696" width="19.42578125" style="207" bestFit="1" customWidth="1"/>
    <col min="7697" max="7924" width="11.28515625" style="207" customWidth="1"/>
    <col min="7925" max="7925" width="6.42578125" style="207" customWidth="1"/>
    <col min="7926" max="7926" width="40.5703125" style="207"/>
    <col min="7927" max="7927" width="4.7109375" style="207" customWidth="1"/>
    <col min="7928" max="7928" width="30.5703125" style="207" customWidth="1"/>
    <col min="7929" max="7929" width="18.5703125" style="207" customWidth="1"/>
    <col min="7930" max="7930" width="17.5703125" style="207" customWidth="1"/>
    <col min="7931" max="7931" width="17.7109375" style="207" customWidth="1"/>
    <col min="7932" max="7932" width="16.5703125" style="207" customWidth="1"/>
    <col min="7933" max="7933" width="15.140625" style="207" customWidth="1"/>
    <col min="7934" max="7934" width="16.28515625" style="207" customWidth="1"/>
    <col min="7935" max="7935" width="13.5703125" style="207" customWidth="1"/>
    <col min="7936" max="7936" width="16" style="207" customWidth="1"/>
    <col min="7937" max="7937" width="15" style="207" customWidth="1"/>
    <col min="7938" max="7938" width="14.28515625" style="207" customWidth="1"/>
    <col min="7939" max="7939" width="14.42578125" style="207" customWidth="1"/>
    <col min="7940" max="7940" width="12.85546875" style="207" customWidth="1"/>
    <col min="7941" max="7941" width="14.140625" style="207" customWidth="1"/>
    <col min="7942" max="7942" width="17.5703125" style="207" customWidth="1"/>
    <col min="7943" max="7943" width="17.28515625" style="207" customWidth="1"/>
    <col min="7944" max="7944" width="16.140625" style="207" customWidth="1"/>
    <col min="7945" max="7945" width="17" style="207" customWidth="1"/>
    <col min="7946" max="7946" width="16.85546875" style="207" customWidth="1"/>
    <col min="7947" max="7951" width="16.7109375" style="207" customWidth="1"/>
    <col min="7952" max="7952" width="19.42578125" style="207" bestFit="1" customWidth="1"/>
    <col min="7953" max="8180" width="11.28515625" style="207" customWidth="1"/>
    <col min="8181" max="8181" width="6.42578125" style="207" customWidth="1"/>
    <col min="8182" max="8182" width="40.5703125" style="207"/>
    <col min="8183" max="8183" width="4.7109375" style="207" customWidth="1"/>
    <col min="8184" max="8184" width="30.5703125" style="207" customWidth="1"/>
    <col min="8185" max="8185" width="18.5703125" style="207" customWidth="1"/>
    <col min="8186" max="8186" width="17.5703125" style="207" customWidth="1"/>
    <col min="8187" max="8187" width="17.7109375" style="207" customWidth="1"/>
    <col min="8188" max="8188" width="16.5703125" style="207" customWidth="1"/>
    <col min="8189" max="8189" width="15.140625" style="207" customWidth="1"/>
    <col min="8190" max="8190" width="16.28515625" style="207" customWidth="1"/>
    <col min="8191" max="8191" width="13.5703125" style="207" customWidth="1"/>
    <col min="8192" max="8192" width="16" style="207" customWidth="1"/>
    <col min="8193" max="8193" width="15" style="207" customWidth="1"/>
    <col min="8194" max="8194" width="14.28515625" style="207" customWidth="1"/>
    <col min="8195" max="8195" width="14.42578125" style="207" customWidth="1"/>
    <col min="8196" max="8196" width="12.85546875" style="207" customWidth="1"/>
    <col min="8197" max="8197" width="14.140625" style="207" customWidth="1"/>
    <col min="8198" max="8198" width="17.5703125" style="207" customWidth="1"/>
    <col min="8199" max="8199" width="17.28515625" style="207" customWidth="1"/>
    <col min="8200" max="8200" width="16.140625" style="207" customWidth="1"/>
    <col min="8201" max="8201" width="17" style="207" customWidth="1"/>
    <col min="8202" max="8202" width="16.85546875" style="207" customWidth="1"/>
    <col min="8203" max="8207" width="16.7109375" style="207" customWidth="1"/>
    <col min="8208" max="8208" width="19.42578125" style="207" bestFit="1" customWidth="1"/>
    <col min="8209" max="8436" width="11.28515625" style="207" customWidth="1"/>
    <col min="8437" max="8437" width="6.42578125" style="207" customWidth="1"/>
    <col min="8438" max="8438" width="40.5703125" style="207"/>
    <col min="8439" max="8439" width="4.7109375" style="207" customWidth="1"/>
    <col min="8440" max="8440" width="30.5703125" style="207" customWidth="1"/>
    <col min="8441" max="8441" width="18.5703125" style="207" customWidth="1"/>
    <col min="8442" max="8442" width="17.5703125" style="207" customWidth="1"/>
    <col min="8443" max="8443" width="17.7109375" style="207" customWidth="1"/>
    <col min="8444" max="8444" width="16.5703125" style="207" customWidth="1"/>
    <col min="8445" max="8445" width="15.140625" style="207" customWidth="1"/>
    <col min="8446" max="8446" width="16.28515625" style="207" customWidth="1"/>
    <col min="8447" max="8447" width="13.5703125" style="207" customWidth="1"/>
    <col min="8448" max="8448" width="16" style="207" customWidth="1"/>
    <col min="8449" max="8449" width="15" style="207" customWidth="1"/>
    <col min="8450" max="8450" width="14.28515625" style="207" customWidth="1"/>
    <col min="8451" max="8451" width="14.42578125" style="207" customWidth="1"/>
    <col min="8452" max="8452" width="12.85546875" style="207" customWidth="1"/>
    <col min="8453" max="8453" width="14.140625" style="207" customWidth="1"/>
    <col min="8454" max="8454" width="17.5703125" style="207" customWidth="1"/>
    <col min="8455" max="8455" width="17.28515625" style="207" customWidth="1"/>
    <col min="8456" max="8456" width="16.140625" style="207" customWidth="1"/>
    <col min="8457" max="8457" width="17" style="207" customWidth="1"/>
    <col min="8458" max="8458" width="16.85546875" style="207" customWidth="1"/>
    <col min="8459" max="8463" width="16.7109375" style="207" customWidth="1"/>
    <col min="8464" max="8464" width="19.42578125" style="207" bestFit="1" customWidth="1"/>
    <col min="8465" max="8692" width="11.28515625" style="207" customWidth="1"/>
    <col min="8693" max="8693" width="6.42578125" style="207" customWidth="1"/>
    <col min="8694" max="8694" width="40.5703125" style="207"/>
    <col min="8695" max="8695" width="4.7109375" style="207" customWidth="1"/>
    <col min="8696" max="8696" width="30.5703125" style="207" customWidth="1"/>
    <col min="8697" max="8697" width="18.5703125" style="207" customWidth="1"/>
    <col min="8698" max="8698" width="17.5703125" style="207" customWidth="1"/>
    <col min="8699" max="8699" width="17.7109375" style="207" customWidth="1"/>
    <col min="8700" max="8700" width="16.5703125" style="207" customWidth="1"/>
    <col min="8701" max="8701" width="15.140625" style="207" customWidth="1"/>
    <col min="8702" max="8702" width="16.28515625" style="207" customWidth="1"/>
    <col min="8703" max="8703" width="13.5703125" style="207" customWidth="1"/>
    <col min="8704" max="8704" width="16" style="207" customWidth="1"/>
    <col min="8705" max="8705" width="15" style="207" customWidth="1"/>
    <col min="8706" max="8706" width="14.28515625" style="207" customWidth="1"/>
    <col min="8707" max="8707" width="14.42578125" style="207" customWidth="1"/>
    <col min="8708" max="8708" width="12.85546875" style="207" customWidth="1"/>
    <col min="8709" max="8709" width="14.140625" style="207" customWidth="1"/>
    <col min="8710" max="8710" width="17.5703125" style="207" customWidth="1"/>
    <col min="8711" max="8711" width="17.28515625" style="207" customWidth="1"/>
    <col min="8712" max="8712" width="16.140625" style="207" customWidth="1"/>
    <col min="8713" max="8713" width="17" style="207" customWidth="1"/>
    <col min="8714" max="8714" width="16.85546875" style="207" customWidth="1"/>
    <col min="8715" max="8719" width="16.7109375" style="207" customWidth="1"/>
    <col min="8720" max="8720" width="19.42578125" style="207" bestFit="1" customWidth="1"/>
    <col min="8721" max="8948" width="11.28515625" style="207" customWidth="1"/>
    <col min="8949" max="8949" width="6.42578125" style="207" customWidth="1"/>
    <col min="8950" max="8950" width="40.5703125" style="207"/>
    <col min="8951" max="8951" width="4.7109375" style="207" customWidth="1"/>
    <col min="8952" max="8952" width="30.5703125" style="207" customWidth="1"/>
    <col min="8953" max="8953" width="18.5703125" style="207" customWidth="1"/>
    <col min="8954" max="8954" width="17.5703125" style="207" customWidth="1"/>
    <col min="8955" max="8955" width="17.7109375" style="207" customWidth="1"/>
    <col min="8956" max="8956" width="16.5703125" style="207" customWidth="1"/>
    <col min="8957" max="8957" width="15.140625" style="207" customWidth="1"/>
    <col min="8958" max="8958" width="16.28515625" style="207" customWidth="1"/>
    <col min="8959" max="8959" width="13.5703125" style="207" customWidth="1"/>
    <col min="8960" max="8960" width="16" style="207" customWidth="1"/>
    <col min="8961" max="8961" width="15" style="207" customWidth="1"/>
    <col min="8962" max="8962" width="14.28515625" style="207" customWidth="1"/>
    <col min="8963" max="8963" width="14.42578125" style="207" customWidth="1"/>
    <col min="8964" max="8964" width="12.85546875" style="207" customWidth="1"/>
    <col min="8965" max="8965" width="14.140625" style="207" customWidth="1"/>
    <col min="8966" max="8966" width="17.5703125" style="207" customWidth="1"/>
    <col min="8967" max="8967" width="17.28515625" style="207" customWidth="1"/>
    <col min="8968" max="8968" width="16.140625" style="207" customWidth="1"/>
    <col min="8969" max="8969" width="17" style="207" customWidth="1"/>
    <col min="8970" max="8970" width="16.85546875" style="207" customWidth="1"/>
    <col min="8971" max="8975" width="16.7109375" style="207" customWidth="1"/>
    <col min="8976" max="8976" width="19.42578125" style="207" bestFit="1" customWidth="1"/>
    <col min="8977" max="9204" width="11.28515625" style="207" customWidth="1"/>
    <col min="9205" max="9205" width="6.42578125" style="207" customWidth="1"/>
    <col min="9206" max="9206" width="40.5703125" style="207"/>
    <col min="9207" max="9207" width="4.7109375" style="207" customWidth="1"/>
    <col min="9208" max="9208" width="30.5703125" style="207" customWidth="1"/>
    <col min="9209" max="9209" width="18.5703125" style="207" customWidth="1"/>
    <col min="9210" max="9210" width="17.5703125" style="207" customWidth="1"/>
    <col min="9211" max="9211" width="17.7109375" style="207" customWidth="1"/>
    <col min="9212" max="9212" width="16.5703125" style="207" customWidth="1"/>
    <col min="9213" max="9213" width="15.140625" style="207" customWidth="1"/>
    <col min="9214" max="9214" width="16.28515625" style="207" customWidth="1"/>
    <col min="9215" max="9215" width="13.5703125" style="207" customWidth="1"/>
    <col min="9216" max="9216" width="16" style="207" customWidth="1"/>
    <col min="9217" max="9217" width="15" style="207" customWidth="1"/>
    <col min="9218" max="9218" width="14.28515625" style="207" customWidth="1"/>
    <col min="9219" max="9219" width="14.42578125" style="207" customWidth="1"/>
    <col min="9220" max="9220" width="12.85546875" style="207" customWidth="1"/>
    <col min="9221" max="9221" width="14.140625" style="207" customWidth="1"/>
    <col min="9222" max="9222" width="17.5703125" style="207" customWidth="1"/>
    <col min="9223" max="9223" width="17.28515625" style="207" customWidth="1"/>
    <col min="9224" max="9224" width="16.140625" style="207" customWidth="1"/>
    <col min="9225" max="9225" width="17" style="207" customWidth="1"/>
    <col min="9226" max="9226" width="16.85546875" style="207" customWidth="1"/>
    <col min="9227" max="9231" width="16.7109375" style="207" customWidth="1"/>
    <col min="9232" max="9232" width="19.42578125" style="207" bestFit="1" customWidth="1"/>
    <col min="9233" max="9460" width="11.28515625" style="207" customWidth="1"/>
    <col min="9461" max="9461" width="6.42578125" style="207" customWidth="1"/>
    <col min="9462" max="9462" width="40.5703125" style="207"/>
    <col min="9463" max="9463" width="4.7109375" style="207" customWidth="1"/>
    <col min="9464" max="9464" width="30.5703125" style="207" customWidth="1"/>
    <col min="9465" max="9465" width="18.5703125" style="207" customWidth="1"/>
    <col min="9466" max="9466" width="17.5703125" style="207" customWidth="1"/>
    <col min="9467" max="9467" width="17.7109375" style="207" customWidth="1"/>
    <col min="9468" max="9468" width="16.5703125" style="207" customWidth="1"/>
    <col min="9469" max="9469" width="15.140625" style="207" customWidth="1"/>
    <col min="9470" max="9470" width="16.28515625" style="207" customWidth="1"/>
    <col min="9471" max="9471" width="13.5703125" style="207" customWidth="1"/>
    <col min="9472" max="9472" width="16" style="207" customWidth="1"/>
    <col min="9473" max="9473" width="15" style="207" customWidth="1"/>
    <col min="9474" max="9474" width="14.28515625" style="207" customWidth="1"/>
    <col min="9475" max="9475" width="14.42578125" style="207" customWidth="1"/>
    <col min="9476" max="9476" width="12.85546875" style="207" customWidth="1"/>
    <col min="9477" max="9477" width="14.140625" style="207" customWidth="1"/>
    <col min="9478" max="9478" width="17.5703125" style="207" customWidth="1"/>
    <col min="9479" max="9479" width="17.28515625" style="207" customWidth="1"/>
    <col min="9480" max="9480" width="16.140625" style="207" customWidth="1"/>
    <col min="9481" max="9481" width="17" style="207" customWidth="1"/>
    <col min="9482" max="9482" width="16.85546875" style="207" customWidth="1"/>
    <col min="9483" max="9487" width="16.7109375" style="207" customWidth="1"/>
    <col min="9488" max="9488" width="19.42578125" style="207" bestFit="1" customWidth="1"/>
    <col min="9489" max="9716" width="11.28515625" style="207" customWidth="1"/>
    <col min="9717" max="9717" width="6.42578125" style="207" customWidth="1"/>
    <col min="9718" max="9718" width="40.5703125" style="207"/>
    <col min="9719" max="9719" width="4.7109375" style="207" customWidth="1"/>
    <col min="9720" max="9720" width="30.5703125" style="207" customWidth="1"/>
    <col min="9721" max="9721" width="18.5703125" style="207" customWidth="1"/>
    <col min="9722" max="9722" width="17.5703125" style="207" customWidth="1"/>
    <col min="9723" max="9723" width="17.7109375" style="207" customWidth="1"/>
    <col min="9724" max="9724" width="16.5703125" style="207" customWidth="1"/>
    <col min="9725" max="9725" width="15.140625" style="207" customWidth="1"/>
    <col min="9726" max="9726" width="16.28515625" style="207" customWidth="1"/>
    <col min="9727" max="9727" width="13.5703125" style="207" customWidth="1"/>
    <col min="9728" max="9728" width="16" style="207" customWidth="1"/>
    <col min="9729" max="9729" width="15" style="207" customWidth="1"/>
    <col min="9730" max="9730" width="14.28515625" style="207" customWidth="1"/>
    <col min="9731" max="9731" width="14.42578125" style="207" customWidth="1"/>
    <col min="9732" max="9732" width="12.85546875" style="207" customWidth="1"/>
    <col min="9733" max="9733" width="14.140625" style="207" customWidth="1"/>
    <col min="9734" max="9734" width="17.5703125" style="207" customWidth="1"/>
    <col min="9735" max="9735" width="17.28515625" style="207" customWidth="1"/>
    <col min="9736" max="9736" width="16.140625" style="207" customWidth="1"/>
    <col min="9737" max="9737" width="17" style="207" customWidth="1"/>
    <col min="9738" max="9738" width="16.85546875" style="207" customWidth="1"/>
    <col min="9739" max="9743" width="16.7109375" style="207" customWidth="1"/>
    <col min="9744" max="9744" width="19.42578125" style="207" bestFit="1" customWidth="1"/>
    <col min="9745" max="9972" width="11.28515625" style="207" customWidth="1"/>
    <col min="9973" max="9973" width="6.42578125" style="207" customWidth="1"/>
    <col min="9974" max="9974" width="40.5703125" style="207"/>
    <col min="9975" max="9975" width="4.7109375" style="207" customWidth="1"/>
    <col min="9976" max="9976" width="30.5703125" style="207" customWidth="1"/>
    <col min="9977" max="9977" width="18.5703125" style="207" customWidth="1"/>
    <col min="9978" max="9978" width="17.5703125" style="207" customWidth="1"/>
    <col min="9979" max="9979" width="17.7109375" style="207" customWidth="1"/>
    <col min="9980" max="9980" width="16.5703125" style="207" customWidth="1"/>
    <col min="9981" max="9981" width="15.140625" style="207" customWidth="1"/>
    <col min="9982" max="9982" width="16.28515625" style="207" customWidth="1"/>
    <col min="9983" max="9983" width="13.5703125" style="207" customWidth="1"/>
    <col min="9984" max="9984" width="16" style="207" customWidth="1"/>
    <col min="9985" max="9985" width="15" style="207" customWidth="1"/>
    <col min="9986" max="9986" width="14.28515625" style="207" customWidth="1"/>
    <col min="9987" max="9987" width="14.42578125" style="207" customWidth="1"/>
    <col min="9988" max="9988" width="12.85546875" style="207" customWidth="1"/>
    <col min="9989" max="9989" width="14.140625" style="207" customWidth="1"/>
    <col min="9990" max="9990" width="17.5703125" style="207" customWidth="1"/>
    <col min="9991" max="9991" width="17.28515625" style="207" customWidth="1"/>
    <col min="9992" max="9992" width="16.140625" style="207" customWidth="1"/>
    <col min="9993" max="9993" width="17" style="207" customWidth="1"/>
    <col min="9994" max="9994" width="16.85546875" style="207" customWidth="1"/>
    <col min="9995" max="9999" width="16.7109375" style="207" customWidth="1"/>
    <col min="10000" max="10000" width="19.42578125" style="207" bestFit="1" customWidth="1"/>
    <col min="10001" max="10228" width="11.28515625" style="207" customWidth="1"/>
    <col min="10229" max="10229" width="6.42578125" style="207" customWidth="1"/>
    <col min="10230" max="10230" width="40.5703125" style="207"/>
    <col min="10231" max="10231" width="4.7109375" style="207" customWidth="1"/>
    <col min="10232" max="10232" width="30.5703125" style="207" customWidth="1"/>
    <col min="10233" max="10233" width="18.5703125" style="207" customWidth="1"/>
    <col min="10234" max="10234" width="17.5703125" style="207" customWidth="1"/>
    <col min="10235" max="10235" width="17.7109375" style="207" customWidth="1"/>
    <col min="10236" max="10236" width="16.5703125" style="207" customWidth="1"/>
    <col min="10237" max="10237" width="15.140625" style="207" customWidth="1"/>
    <col min="10238" max="10238" width="16.28515625" style="207" customWidth="1"/>
    <col min="10239" max="10239" width="13.5703125" style="207" customWidth="1"/>
    <col min="10240" max="10240" width="16" style="207" customWidth="1"/>
    <col min="10241" max="10241" width="15" style="207" customWidth="1"/>
    <col min="10242" max="10242" width="14.28515625" style="207" customWidth="1"/>
    <col min="10243" max="10243" width="14.42578125" style="207" customWidth="1"/>
    <col min="10244" max="10244" width="12.85546875" style="207" customWidth="1"/>
    <col min="10245" max="10245" width="14.140625" style="207" customWidth="1"/>
    <col min="10246" max="10246" width="17.5703125" style="207" customWidth="1"/>
    <col min="10247" max="10247" width="17.28515625" style="207" customWidth="1"/>
    <col min="10248" max="10248" width="16.140625" style="207" customWidth="1"/>
    <col min="10249" max="10249" width="17" style="207" customWidth="1"/>
    <col min="10250" max="10250" width="16.85546875" style="207" customWidth="1"/>
    <col min="10251" max="10255" width="16.7109375" style="207" customWidth="1"/>
    <col min="10256" max="10256" width="19.42578125" style="207" bestFit="1" customWidth="1"/>
    <col min="10257" max="10484" width="11.28515625" style="207" customWidth="1"/>
    <col min="10485" max="10485" width="6.42578125" style="207" customWidth="1"/>
    <col min="10486" max="10486" width="40.5703125" style="207"/>
    <col min="10487" max="10487" width="4.7109375" style="207" customWidth="1"/>
    <col min="10488" max="10488" width="30.5703125" style="207" customWidth="1"/>
    <col min="10489" max="10489" width="18.5703125" style="207" customWidth="1"/>
    <col min="10490" max="10490" width="17.5703125" style="207" customWidth="1"/>
    <col min="10491" max="10491" width="17.7109375" style="207" customWidth="1"/>
    <col min="10492" max="10492" width="16.5703125" style="207" customWidth="1"/>
    <col min="10493" max="10493" width="15.140625" style="207" customWidth="1"/>
    <col min="10494" max="10494" width="16.28515625" style="207" customWidth="1"/>
    <col min="10495" max="10495" width="13.5703125" style="207" customWidth="1"/>
    <col min="10496" max="10496" width="16" style="207" customWidth="1"/>
    <col min="10497" max="10497" width="15" style="207" customWidth="1"/>
    <col min="10498" max="10498" width="14.28515625" style="207" customWidth="1"/>
    <col min="10499" max="10499" width="14.42578125" style="207" customWidth="1"/>
    <col min="10500" max="10500" width="12.85546875" style="207" customWidth="1"/>
    <col min="10501" max="10501" width="14.140625" style="207" customWidth="1"/>
    <col min="10502" max="10502" width="17.5703125" style="207" customWidth="1"/>
    <col min="10503" max="10503" width="17.28515625" style="207" customWidth="1"/>
    <col min="10504" max="10504" width="16.140625" style="207" customWidth="1"/>
    <col min="10505" max="10505" width="17" style="207" customWidth="1"/>
    <col min="10506" max="10506" width="16.85546875" style="207" customWidth="1"/>
    <col min="10507" max="10511" width="16.7109375" style="207" customWidth="1"/>
    <col min="10512" max="10512" width="19.42578125" style="207" bestFit="1" customWidth="1"/>
    <col min="10513" max="10740" width="11.28515625" style="207" customWidth="1"/>
    <col min="10741" max="10741" width="6.42578125" style="207" customWidth="1"/>
    <col min="10742" max="10742" width="40.5703125" style="207"/>
    <col min="10743" max="10743" width="4.7109375" style="207" customWidth="1"/>
    <col min="10744" max="10744" width="30.5703125" style="207" customWidth="1"/>
    <col min="10745" max="10745" width="18.5703125" style="207" customWidth="1"/>
    <col min="10746" max="10746" width="17.5703125" style="207" customWidth="1"/>
    <col min="10747" max="10747" width="17.7109375" style="207" customWidth="1"/>
    <col min="10748" max="10748" width="16.5703125" style="207" customWidth="1"/>
    <col min="10749" max="10749" width="15.140625" style="207" customWidth="1"/>
    <col min="10750" max="10750" width="16.28515625" style="207" customWidth="1"/>
    <col min="10751" max="10751" width="13.5703125" style="207" customWidth="1"/>
    <col min="10752" max="10752" width="16" style="207" customWidth="1"/>
    <col min="10753" max="10753" width="15" style="207" customWidth="1"/>
    <col min="10754" max="10754" width="14.28515625" style="207" customWidth="1"/>
    <col min="10755" max="10755" width="14.42578125" style="207" customWidth="1"/>
    <col min="10756" max="10756" width="12.85546875" style="207" customWidth="1"/>
    <col min="10757" max="10757" width="14.140625" style="207" customWidth="1"/>
    <col min="10758" max="10758" width="17.5703125" style="207" customWidth="1"/>
    <col min="10759" max="10759" width="17.28515625" style="207" customWidth="1"/>
    <col min="10760" max="10760" width="16.140625" style="207" customWidth="1"/>
    <col min="10761" max="10761" width="17" style="207" customWidth="1"/>
    <col min="10762" max="10762" width="16.85546875" style="207" customWidth="1"/>
    <col min="10763" max="10767" width="16.7109375" style="207" customWidth="1"/>
    <col min="10768" max="10768" width="19.42578125" style="207" bestFit="1" customWidth="1"/>
    <col min="10769" max="10996" width="11.28515625" style="207" customWidth="1"/>
    <col min="10997" max="10997" width="6.42578125" style="207" customWidth="1"/>
    <col min="10998" max="10998" width="40.5703125" style="207"/>
    <col min="10999" max="10999" width="4.7109375" style="207" customWidth="1"/>
    <col min="11000" max="11000" width="30.5703125" style="207" customWidth="1"/>
    <col min="11001" max="11001" width="18.5703125" style="207" customWidth="1"/>
    <col min="11002" max="11002" width="17.5703125" style="207" customWidth="1"/>
    <col min="11003" max="11003" width="17.7109375" style="207" customWidth="1"/>
    <col min="11004" max="11004" width="16.5703125" style="207" customWidth="1"/>
    <col min="11005" max="11005" width="15.140625" style="207" customWidth="1"/>
    <col min="11006" max="11006" width="16.28515625" style="207" customWidth="1"/>
    <col min="11007" max="11007" width="13.5703125" style="207" customWidth="1"/>
    <col min="11008" max="11008" width="16" style="207" customWidth="1"/>
    <col min="11009" max="11009" width="15" style="207" customWidth="1"/>
    <col min="11010" max="11010" width="14.28515625" style="207" customWidth="1"/>
    <col min="11011" max="11011" width="14.42578125" style="207" customWidth="1"/>
    <col min="11012" max="11012" width="12.85546875" style="207" customWidth="1"/>
    <col min="11013" max="11013" width="14.140625" style="207" customWidth="1"/>
    <col min="11014" max="11014" width="17.5703125" style="207" customWidth="1"/>
    <col min="11015" max="11015" width="17.28515625" style="207" customWidth="1"/>
    <col min="11016" max="11016" width="16.140625" style="207" customWidth="1"/>
    <col min="11017" max="11017" width="17" style="207" customWidth="1"/>
    <col min="11018" max="11018" width="16.85546875" style="207" customWidth="1"/>
    <col min="11019" max="11023" width="16.7109375" style="207" customWidth="1"/>
    <col min="11024" max="11024" width="19.42578125" style="207" bestFit="1" customWidth="1"/>
    <col min="11025" max="11252" width="11.28515625" style="207" customWidth="1"/>
    <col min="11253" max="11253" width="6.42578125" style="207" customWidth="1"/>
    <col min="11254" max="11254" width="40.5703125" style="207"/>
    <col min="11255" max="11255" width="4.7109375" style="207" customWidth="1"/>
    <col min="11256" max="11256" width="30.5703125" style="207" customWidth="1"/>
    <col min="11257" max="11257" width="18.5703125" style="207" customWidth="1"/>
    <col min="11258" max="11258" width="17.5703125" style="207" customWidth="1"/>
    <col min="11259" max="11259" width="17.7109375" style="207" customWidth="1"/>
    <col min="11260" max="11260" width="16.5703125" style="207" customWidth="1"/>
    <col min="11261" max="11261" width="15.140625" style="207" customWidth="1"/>
    <col min="11262" max="11262" width="16.28515625" style="207" customWidth="1"/>
    <col min="11263" max="11263" width="13.5703125" style="207" customWidth="1"/>
    <col min="11264" max="11264" width="16" style="207" customWidth="1"/>
    <col min="11265" max="11265" width="15" style="207" customWidth="1"/>
    <col min="11266" max="11266" width="14.28515625" style="207" customWidth="1"/>
    <col min="11267" max="11267" width="14.42578125" style="207" customWidth="1"/>
    <col min="11268" max="11268" width="12.85546875" style="207" customWidth="1"/>
    <col min="11269" max="11269" width="14.140625" style="207" customWidth="1"/>
    <col min="11270" max="11270" width="17.5703125" style="207" customWidth="1"/>
    <col min="11271" max="11271" width="17.28515625" style="207" customWidth="1"/>
    <col min="11272" max="11272" width="16.140625" style="207" customWidth="1"/>
    <col min="11273" max="11273" width="17" style="207" customWidth="1"/>
    <col min="11274" max="11274" width="16.85546875" style="207" customWidth="1"/>
    <col min="11275" max="11279" width="16.7109375" style="207" customWidth="1"/>
    <col min="11280" max="11280" width="19.42578125" style="207" bestFit="1" customWidth="1"/>
    <col min="11281" max="11508" width="11.28515625" style="207" customWidth="1"/>
    <col min="11509" max="11509" width="6.42578125" style="207" customWidth="1"/>
    <col min="11510" max="11510" width="40.5703125" style="207"/>
    <col min="11511" max="11511" width="4.7109375" style="207" customWidth="1"/>
    <col min="11512" max="11512" width="30.5703125" style="207" customWidth="1"/>
    <col min="11513" max="11513" width="18.5703125" style="207" customWidth="1"/>
    <col min="11514" max="11514" width="17.5703125" style="207" customWidth="1"/>
    <col min="11515" max="11515" width="17.7109375" style="207" customWidth="1"/>
    <col min="11516" max="11516" width="16.5703125" style="207" customWidth="1"/>
    <col min="11517" max="11517" width="15.140625" style="207" customWidth="1"/>
    <col min="11518" max="11518" width="16.28515625" style="207" customWidth="1"/>
    <col min="11519" max="11519" width="13.5703125" style="207" customWidth="1"/>
    <col min="11520" max="11520" width="16" style="207" customWidth="1"/>
    <col min="11521" max="11521" width="15" style="207" customWidth="1"/>
    <col min="11522" max="11522" width="14.28515625" style="207" customWidth="1"/>
    <col min="11523" max="11523" width="14.42578125" style="207" customWidth="1"/>
    <col min="11524" max="11524" width="12.85546875" style="207" customWidth="1"/>
    <col min="11525" max="11525" width="14.140625" style="207" customWidth="1"/>
    <col min="11526" max="11526" width="17.5703125" style="207" customWidth="1"/>
    <col min="11527" max="11527" width="17.28515625" style="207" customWidth="1"/>
    <col min="11528" max="11528" width="16.140625" style="207" customWidth="1"/>
    <col min="11529" max="11529" width="17" style="207" customWidth="1"/>
    <col min="11530" max="11530" width="16.85546875" style="207" customWidth="1"/>
    <col min="11531" max="11535" width="16.7109375" style="207" customWidth="1"/>
    <col min="11536" max="11536" width="19.42578125" style="207" bestFit="1" customWidth="1"/>
    <col min="11537" max="11764" width="11.28515625" style="207" customWidth="1"/>
    <col min="11765" max="11765" width="6.42578125" style="207" customWidth="1"/>
    <col min="11766" max="11766" width="40.5703125" style="207"/>
    <col min="11767" max="11767" width="4.7109375" style="207" customWidth="1"/>
    <col min="11768" max="11768" width="30.5703125" style="207" customWidth="1"/>
    <col min="11769" max="11769" width="18.5703125" style="207" customWidth="1"/>
    <col min="11770" max="11770" width="17.5703125" style="207" customWidth="1"/>
    <col min="11771" max="11771" width="17.7109375" style="207" customWidth="1"/>
    <col min="11772" max="11772" width="16.5703125" style="207" customWidth="1"/>
    <col min="11773" max="11773" width="15.140625" style="207" customWidth="1"/>
    <col min="11774" max="11774" width="16.28515625" style="207" customWidth="1"/>
    <col min="11775" max="11775" width="13.5703125" style="207" customWidth="1"/>
    <col min="11776" max="11776" width="16" style="207" customWidth="1"/>
    <col min="11777" max="11777" width="15" style="207" customWidth="1"/>
    <col min="11778" max="11778" width="14.28515625" style="207" customWidth="1"/>
    <col min="11779" max="11779" width="14.42578125" style="207" customWidth="1"/>
    <col min="11780" max="11780" width="12.85546875" style="207" customWidth="1"/>
    <col min="11781" max="11781" width="14.140625" style="207" customWidth="1"/>
    <col min="11782" max="11782" width="17.5703125" style="207" customWidth="1"/>
    <col min="11783" max="11783" width="17.28515625" style="207" customWidth="1"/>
    <col min="11784" max="11784" width="16.140625" style="207" customWidth="1"/>
    <col min="11785" max="11785" width="17" style="207" customWidth="1"/>
    <col min="11786" max="11786" width="16.85546875" style="207" customWidth="1"/>
    <col min="11787" max="11791" width="16.7109375" style="207" customWidth="1"/>
    <col min="11792" max="11792" width="19.42578125" style="207" bestFit="1" customWidth="1"/>
    <col min="11793" max="12020" width="11.28515625" style="207" customWidth="1"/>
    <col min="12021" max="12021" width="6.42578125" style="207" customWidth="1"/>
    <col min="12022" max="12022" width="40.5703125" style="207"/>
    <col min="12023" max="12023" width="4.7109375" style="207" customWidth="1"/>
    <col min="12024" max="12024" width="30.5703125" style="207" customWidth="1"/>
    <col min="12025" max="12025" width="18.5703125" style="207" customWidth="1"/>
    <col min="12026" max="12026" width="17.5703125" style="207" customWidth="1"/>
    <col min="12027" max="12027" width="17.7109375" style="207" customWidth="1"/>
    <col min="12028" max="12028" width="16.5703125" style="207" customWidth="1"/>
    <col min="12029" max="12029" width="15.140625" style="207" customWidth="1"/>
    <col min="12030" max="12030" width="16.28515625" style="207" customWidth="1"/>
    <col min="12031" max="12031" width="13.5703125" style="207" customWidth="1"/>
    <col min="12032" max="12032" width="16" style="207" customWidth="1"/>
    <col min="12033" max="12033" width="15" style="207" customWidth="1"/>
    <col min="12034" max="12034" width="14.28515625" style="207" customWidth="1"/>
    <col min="12035" max="12035" width="14.42578125" style="207" customWidth="1"/>
    <col min="12036" max="12036" width="12.85546875" style="207" customWidth="1"/>
    <col min="12037" max="12037" width="14.140625" style="207" customWidth="1"/>
    <col min="12038" max="12038" width="17.5703125" style="207" customWidth="1"/>
    <col min="12039" max="12039" width="17.28515625" style="207" customWidth="1"/>
    <col min="12040" max="12040" width="16.140625" style="207" customWidth="1"/>
    <col min="12041" max="12041" width="17" style="207" customWidth="1"/>
    <col min="12042" max="12042" width="16.85546875" style="207" customWidth="1"/>
    <col min="12043" max="12047" width="16.7109375" style="207" customWidth="1"/>
    <col min="12048" max="12048" width="19.42578125" style="207" bestFit="1" customWidth="1"/>
    <col min="12049" max="12276" width="11.28515625" style="207" customWidth="1"/>
    <col min="12277" max="12277" width="6.42578125" style="207" customWidth="1"/>
    <col min="12278" max="12278" width="40.5703125" style="207"/>
    <col min="12279" max="12279" width="4.7109375" style="207" customWidth="1"/>
    <col min="12280" max="12280" width="30.5703125" style="207" customWidth="1"/>
    <col min="12281" max="12281" width="18.5703125" style="207" customWidth="1"/>
    <col min="12282" max="12282" width="17.5703125" style="207" customWidth="1"/>
    <col min="12283" max="12283" width="17.7109375" style="207" customWidth="1"/>
    <col min="12284" max="12284" width="16.5703125" style="207" customWidth="1"/>
    <col min="12285" max="12285" width="15.140625" style="207" customWidth="1"/>
    <col min="12286" max="12286" width="16.28515625" style="207" customWidth="1"/>
    <col min="12287" max="12287" width="13.5703125" style="207" customWidth="1"/>
    <col min="12288" max="12288" width="16" style="207" customWidth="1"/>
    <col min="12289" max="12289" width="15" style="207" customWidth="1"/>
    <col min="12290" max="12290" width="14.28515625" style="207" customWidth="1"/>
    <col min="12291" max="12291" width="14.42578125" style="207" customWidth="1"/>
    <col min="12292" max="12292" width="12.85546875" style="207" customWidth="1"/>
    <col min="12293" max="12293" width="14.140625" style="207" customWidth="1"/>
    <col min="12294" max="12294" width="17.5703125" style="207" customWidth="1"/>
    <col min="12295" max="12295" width="17.28515625" style="207" customWidth="1"/>
    <col min="12296" max="12296" width="16.140625" style="207" customWidth="1"/>
    <col min="12297" max="12297" width="17" style="207" customWidth="1"/>
    <col min="12298" max="12298" width="16.85546875" style="207" customWidth="1"/>
    <col min="12299" max="12303" width="16.7109375" style="207" customWidth="1"/>
    <col min="12304" max="12304" width="19.42578125" style="207" bestFit="1" customWidth="1"/>
    <col min="12305" max="12532" width="11.28515625" style="207" customWidth="1"/>
    <col min="12533" max="12533" width="6.42578125" style="207" customWidth="1"/>
    <col min="12534" max="12534" width="40.5703125" style="207"/>
    <col min="12535" max="12535" width="4.7109375" style="207" customWidth="1"/>
    <col min="12536" max="12536" width="30.5703125" style="207" customWidth="1"/>
    <col min="12537" max="12537" width="18.5703125" style="207" customWidth="1"/>
    <col min="12538" max="12538" width="17.5703125" style="207" customWidth="1"/>
    <col min="12539" max="12539" width="17.7109375" style="207" customWidth="1"/>
    <col min="12540" max="12540" width="16.5703125" style="207" customWidth="1"/>
    <col min="12541" max="12541" width="15.140625" style="207" customWidth="1"/>
    <col min="12542" max="12542" width="16.28515625" style="207" customWidth="1"/>
    <col min="12543" max="12543" width="13.5703125" style="207" customWidth="1"/>
    <col min="12544" max="12544" width="16" style="207" customWidth="1"/>
    <col min="12545" max="12545" width="15" style="207" customWidth="1"/>
    <col min="12546" max="12546" width="14.28515625" style="207" customWidth="1"/>
    <col min="12547" max="12547" width="14.42578125" style="207" customWidth="1"/>
    <col min="12548" max="12548" width="12.85546875" style="207" customWidth="1"/>
    <col min="12549" max="12549" width="14.140625" style="207" customWidth="1"/>
    <col min="12550" max="12550" width="17.5703125" style="207" customWidth="1"/>
    <col min="12551" max="12551" width="17.28515625" style="207" customWidth="1"/>
    <col min="12552" max="12552" width="16.140625" style="207" customWidth="1"/>
    <col min="12553" max="12553" width="17" style="207" customWidth="1"/>
    <col min="12554" max="12554" width="16.85546875" style="207" customWidth="1"/>
    <col min="12555" max="12559" width="16.7109375" style="207" customWidth="1"/>
    <col min="12560" max="12560" width="19.42578125" style="207" bestFit="1" customWidth="1"/>
    <col min="12561" max="12788" width="11.28515625" style="207" customWidth="1"/>
    <col min="12789" max="12789" width="6.42578125" style="207" customWidth="1"/>
    <col min="12790" max="12790" width="40.5703125" style="207"/>
    <col min="12791" max="12791" width="4.7109375" style="207" customWidth="1"/>
    <col min="12792" max="12792" width="30.5703125" style="207" customWidth="1"/>
    <col min="12793" max="12793" width="18.5703125" style="207" customWidth="1"/>
    <col min="12794" max="12794" width="17.5703125" style="207" customWidth="1"/>
    <col min="12795" max="12795" width="17.7109375" style="207" customWidth="1"/>
    <col min="12796" max="12796" width="16.5703125" style="207" customWidth="1"/>
    <col min="12797" max="12797" width="15.140625" style="207" customWidth="1"/>
    <col min="12798" max="12798" width="16.28515625" style="207" customWidth="1"/>
    <col min="12799" max="12799" width="13.5703125" style="207" customWidth="1"/>
    <col min="12800" max="12800" width="16" style="207" customWidth="1"/>
    <col min="12801" max="12801" width="15" style="207" customWidth="1"/>
    <col min="12802" max="12802" width="14.28515625" style="207" customWidth="1"/>
    <col min="12803" max="12803" width="14.42578125" style="207" customWidth="1"/>
    <col min="12804" max="12804" width="12.85546875" style="207" customWidth="1"/>
    <col min="12805" max="12805" width="14.140625" style="207" customWidth="1"/>
    <col min="12806" max="12806" width="17.5703125" style="207" customWidth="1"/>
    <col min="12807" max="12807" width="17.28515625" style="207" customWidth="1"/>
    <col min="12808" max="12808" width="16.140625" style="207" customWidth="1"/>
    <col min="12809" max="12809" width="17" style="207" customWidth="1"/>
    <col min="12810" max="12810" width="16.85546875" style="207" customWidth="1"/>
    <col min="12811" max="12815" width="16.7109375" style="207" customWidth="1"/>
    <col min="12816" max="12816" width="19.42578125" style="207" bestFit="1" customWidth="1"/>
    <col min="12817" max="13044" width="11.28515625" style="207" customWidth="1"/>
    <col min="13045" max="13045" width="6.42578125" style="207" customWidth="1"/>
    <col min="13046" max="13046" width="40.5703125" style="207"/>
    <col min="13047" max="13047" width="4.7109375" style="207" customWidth="1"/>
    <col min="13048" max="13048" width="30.5703125" style="207" customWidth="1"/>
    <col min="13049" max="13049" width="18.5703125" style="207" customWidth="1"/>
    <col min="13050" max="13050" width="17.5703125" style="207" customWidth="1"/>
    <col min="13051" max="13051" width="17.7109375" style="207" customWidth="1"/>
    <col min="13052" max="13052" width="16.5703125" style="207" customWidth="1"/>
    <col min="13053" max="13053" width="15.140625" style="207" customWidth="1"/>
    <col min="13054" max="13054" width="16.28515625" style="207" customWidth="1"/>
    <col min="13055" max="13055" width="13.5703125" style="207" customWidth="1"/>
    <col min="13056" max="13056" width="16" style="207" customWidth="1"/>
    <col min="13057" max="13057" width="15" style="207" customWidth="1"/>
    <col min="13058" max="13058" width="14.28515625" style="207" customWidth="1"/>
    <col min="13059" max="13059" width="14.42578125" style="207" customWidth="1"/>
    <col min="13060" max="13060" width="12.85546875" style="207" customWidth="1"/>
    <col min="13061" max="13061" width="14.140625" style="207" customWidth="1"/>
    <col min="13062" max="13062" width="17.5703125" style="207" customWidth="1"/>
    <col min="13063" max="13063" width="17.28515625" style="207" customWidth="1"/>
    <col min="13064" max="13064" width="16.140625" style="207" customWidth="1"/>
    <col min="13065" max="13065" width="17" style="207" customWidth="1"/>
    <col min="13066" max="13066" width="16.85546875" style="207" customWidth="1"/>
    <col min="13067" max="13071" width="16.7109375" style="207" customWidth="1"/>
    <col min="13072" max="13072" width="19.42578125" style="207" bestFit="1" customWidth="1"/>
    <col min="13073" max="13300" width="11.28515625" style="207" customWidth="1"/>
    <col min="13301" max="13301" width="6.42578125" style="207" customWidth="1"/>
    <col min="13302" max="13302" width="40.5703125" style="207"/>
    <col min="13303" max="13303" width="4.7109375" style="207" customWidth="1"/>
    <col min="13304" max="13304" width="30.5703125" style="207" customWidth="1"/>
    <col min="13305" max="13305" width="18.5703125" style="207" customWidth="1"/>
    <col min="13306" max="13306" width="17.5703125" style="207" customWidth="1"/>
    <col min="13307" max="13307" width="17.7109375" style="207" customWidth="1"/>
    <col min="13308" max="13308" width="16.5703125" style="207" customWidth="1"/>
    <col min="13309" max="13309" width="15.140625" style="207" customWidth="1"/>
    <col min="13310" max="13310" width="16.28515625" style="207" customWidth="1"/>
    <col min="13311" max="13311" width="13.5703125" style="207" customWidth="1"/>
    <col min="13312" max="13312" width="16" style="207" customWidth="1"/>
    <col min="13313" max="13313" width="15" style="207" customWidth="1"/>
    <col min="13314" max="13314" width="14.28515625" style="207" customWidth="1"/>
    <col min="13315" max="13315" width="14.42578125" style="207" customWidth="1"/>
    <col min="13316" max="13316" width="12.85546875" style="207" customWidth="1"/>
    <col min="13317" max="13317" width="14.140625" style="207" customWidth="1"/>
    <col min="13318" max="13318" width="17.5703125" style="207" customWidth="1"/>
    <col min="13319" max="13319" width="17.28515625" style="207" customWidth="1"/>
    <col min="13320" max="13320" width="16.140625" style="207" customWidth="1"/>
    <col min="13321" max="13321" width="17" style="207" customWidth="1"/>
    <col min="13322" max="13322" width="16.85546875" style="207" customWidth="1"/>
    <col min="13323" max="13327" width="16.7109375" style="207" customWidth="1"/>
    <col min="13328" max="13328" width="19.42578125" style="207" bestFit="1" customWidth="1"/>
    <col min="13329" max="13556" width="11.28515625" style="207" customWidth="1"/>
    <col min="13557" max="13557" width="6.42578125" style="207" customWidth="1"/>
    <col min="13558" max="13558" width="40.5703125" style="207"/>
    <col min="13559" max="13559" width="4.7109375" style="207" customWidth="1"/>
    <col min="13560" max="13560" width="30.5703125" style="207" customWidth="1"/>
    <col min="13561" max="13561" width="18.5703125" style="207" customWidth="1"/>
    <col min="13562" max="13562" width="17.5703125" style="207" customWidth="1"/>
    <col min="13563" max="13563" width="17.7109375" style="207" customWidth="1"/>
    <col min="13564" max="13564" width="16.5703125" style="207" customWidth="1"/>
    <col min="13565" max="13565" width="15.140625" style="207" customWidth="1"/>
    <col min="13566" max="13566" width="16.28515625" style="207" customWidth="1"/>
    <col min="13567" max="13567" width="13.5703125" style="207" customWidth="1"/>
    <col min="13568" max="13568" width="16" style="207" customWidth="1"/>
    <col min="13569" max="13569" width="15" style="207" customWidth="1"/>
    <col min="13570" max="13570" width="14.28515625" style="207" customWidth="1"/>
    <col min="13571" max="13571" width="14.42578125" style="207" customWidth="1"/>
    <col min="13572" max="13572" width="12.85546875" style="207" customWidth="1"/>
    <col min="13573" max="13573" width="14.140625" style="207" customWidth="1"/>
    <col min="13574" max="13574" width="17.5703125" style="207" customWidth="1"/>
    <col min="13575" max="13575" width="17.28515625" style="207" customWidth="1"/>
    <col min="13576" max="13576" width="16.140625" style="207" customWidth="1"/>
    <col min="13577" max="13577" width="17" style="207" customWidth="1"/>
    <col min="13578" max="13578" width="16.85546875" style="207" customWidth="1"/>
    <col min="13579" max="13583" width="16.7109375" style="207" customWidth="1"/>
    <col min="13584" max="13584" width="19.42578125" style="207" bestFit="1" customWidth="1"/>
    <col min="13585" max="13812" width="11.28515625" style="207" customWidth="1"/>
    <col min="13813" max="13813" width="6.42578125" style="207" customWidth="1"/>
    <col min="13814" max="13814" width="40.5703125" style="207"/>
    <col min="13815" max="13815" width="4.7109375" style="207" customWidth="1"/>
    <col min="13816" max="13816" width="30.5703125" style="207" customWidth="1"/>
    <col min="13817" max="13817" width="18.5703125" style="207" customWidth="1"/>
    <col min="13818" max="13818" width="17.5703125" style="207" customWidth="1"/>
    <col min="13819" max="13819" width="17.7109375" style="207" customWidth="1"/>
    <col min="13820" max="13820" width="16.5703125" style="207" customWidth="1"/>
    <col min="13821" max="13821" width="15.140625" style="207" customWidth="1"/>
    <col min="13822" max="13822" width="16.28515625" style="207" customWidth="1"/>
    <col min="13823" max="13823" width="13.5703125" style="207" customWidth="1"/>
    <col min="13824" max="13824" width="16" style="207" customWidth="1"/>
    <col min="13825" max="13825" width="15" style="207" customWidth="1"/>
    <col min="13826" max="13826" width="14.28515625" style="207" customWidth="1"/>
    <col min="13827" max="13827" width="14.42578125" style="207" customWidth="1"/>
    <col min="13828" max="13828" width="12.85546875" style="207" customWidth="1"/>
    <col min="13829" max="13829" width="14.140625" style="207" customWidth="1"/>
    <col min="13830" max="13830" width="17.5703125" style="207" customWidth="1"/>
    <col min="13831" max="13831" width="17.28515625" style="207" customWidth="1"/>
    <col min="13832" max="13832" width="16.140625" style="207" customWidth="1"/>
    <col min="13833" max="13833" width="17" style="207" customWidth="1"/>
    <col min="13834" max="13834" width="16.85546875" style="207" customWidth="1"/>
    <col min="13835" max="13839" width="16.7109375" style="207" customWidth="1"/>
    <col min="13840" max="13840" width="19.42578125" style="207" bestFit="1" customWidth="1"/>
    <col min="13841" max="14068" width="11.28515625" style="207" customWidth="1"/>
    <col min="14069" max="14069" width="6.42578125" style="207" customWidth="1"/>
    <col min="14070" max="14070" width="40.5703125" style="207"/>
    <col min="14071" max="14071" width="4.7109375" style="207" customWidth="1"/>
    <col min="14072" max="14072" width="30.5703125" style="207" customWidth="1"/>
    <col min="14073" max="14073" width="18.5703125" style="207" customWidth="1"/>
    <col min="14074" max="14074" width="17.5703125" style="207" customWidth="1"/>
    <col min="14075" max="14075" width="17.7109375" style="207" customWidth="1"/>
    <col min="14076" max="14076" width="16.5703125" style="207" customWidth="1"/>
    <col min="14077" max="14077" width="15.140625" style="207" customWidth="1"/>
    <col min="14078" max="14078" width="16.28515625" style="207" customWidth="1"/>
    <col min="14079" max="14079" width="13.5703125" style="207" customWidth="1"/>
    <col min="14080" max="14080" width="16" style="207" customWidth="1"/>
    <col min="14081" max="14081" width="15" style="207" customWidth="1"/>
    <col min="14082" max="14082" width="14.28515625" style="207" customWidth="1"/>
    <col min="14083" max="14083" width="14.42578125" style="207" customWidth="1"/>
    <col min="14084" max="14084" width="12.85546875" style="207" customWidth="1"/>
    <col min="14085" max="14085" width="14.140625" style="207" customWidth="1"/>
    <col min="14086" max="14086" width="17.5703125" style="207" customWidth="1"/>
    <col min="14087" max="14087" width="17.28515625" style="207" customWidth="1"/>
    <col min="14088" max="14088" width="16.140625" style="207" customWidth="1"/>
    <col min="14089" max="14089" width="17" style="207" customWidth="1"/>
    <col min="14090" max="14090" width="16.85546875" style="207" customWidth="1"/>
    <col min="14091" max="14095" width="16.7109375" style="207" customWidth="1"/>
    <col min="14096" max="14096" width="19.42578125" style="207" bestFit="1" customWidth="1"/>
    <col min="14097" max="14324" width="11.28515625" style="207" customWidth="1"/>
    <col min="14325" max="14325" width="6.42578125" style="207" customWidth="1"/>
    <col min="14326" max="14326" width="40.5703125" style="207"/>
    <col min="14327" max="14327" width="4.7109375" style="207" customWidth="1"/>
    <col min="14328" max="14328" width="30.5703125" style="207" customWidth="1"/>
    <col min="14329" max="14329" width="18.5703125" style="207" customWidth="1"/>
    <col min="14330" max="14330" width="17.5703125" style="207" customWidth="1"/>
    <col min="14331" max="14331" width="17.7109375" style="207" customWidth="1"/>
    <col min="14332" max="14332" width="16.5703125" style="207" customWidth="1"/>
    <col min="14333" max="14333" width="15.140625" style="207" customWidth="1"/>
    <col min="14334" max="14334" width="16.28515625" style="207" customWidth="1"/>
    <col min="14335" max="14335" width="13.5703125" style="207" customWidth="1"/>
    <col min="14336" max="14336" width="16" style="207" customWidth="1"/>
    <col min="14337" max="14337" width="15" style="207" customWidth="1"/>
    <col min="14338" max="14338" width="14.28515625" style="207" customWidth="1"/>
    <col min="14339" max="14339" width="14.42578125" style="207" customWidth="1"/>
    <col min="14340" max="14340" width="12.85546875" style="207" customWidth="1"/>
    <col min="14341" max="14341" width="14.140625" style="207" customWidth="1"/>
    <col min="14342" max="14342" width="17.5703125" style="207" customWidth="1"/>
    <col min="14343" max="14343" width="17.28515625" style="207" customWidth="1"/>
    <col min="14344" max="14344" width="16.140625" style="207" customWidth="1"/>
    <col min="14345" max="14345" width="17" style="207" customWidth="1"/>
    <col min="14346" max="14346" width="16.85546875" style="207" customWidth="1"/>
    <col min="14347" max="14351" width="16.7109375" style="207" customWidth="1"/>
    <col min="14352" max="14352" width="19.42578125" style="207" bestFit="1" customWidth="1"/>
    <col min="14353" max="14580" width="11.28515625" style="207" customWidth="1"/>
    <col min="14581" max="14581" width="6.42578125" style="207" customWidth="1"/>
    <col min="14582" max="14582" width="40.5703125" style="207"/>
    <col min="14583" max="14583" width="4.7109375" style="207" customWidth="1"/>
    <col min="14584" max="14584" width="30.5703125" style="207" customWidth="1"/>
    <col min="14585" max="14585" width="18.5703125" style="207" customWidth="1"/>
    <col min="14586" max="14586" width="17.5703125" style="207" customWidth="1"/>
    <col min="14587" max="14587" width="17.7109375" style="207" customWidth="1"/>
    <col min="14588" max="14588" width="16.5703125" style="207" customWidth="1"/>
    <col min="14589" max="14589" width="15.140625" style="207" customWidth="1"/>
    <col min="14590" max="14590" width="16.28515625" style="207" customWidth="1"/>
    <col min="14591" max="14591" width="13.5703125" style="207" customWidth="1"/>
    <col min="14592" max="14592" width="16" style="207" customWidth="1"/>
    <col min="14593" max="14593" width="15" style="207" customWidth="1"/>
    <col min="14594" max="14594" width="14.28515625" style="207" customWidth="1"/>
    <col min="14595" max="14595" width="14.42578125" style="207" customWidth="1"/>
    <col min="14596" max="14596" width="12.85546875" style="207" customWidth="1"/>
    <col min="14597" max="14597" width="14.140625" style="207" customWidth="1"/>
    <col min="14598" max="14598" width="17.5703125" style="207" customWidth="1"/>
    <col min="14599" max="14599" width="17.28515625" style="207" customWidth="1"/>
    <col min="14600" max="14600" width="16.140625" style="207" customWidth="1"/>
    <col min="14601" max="14601" width="17" style="207" customWidth="1"/>
    <col min="14602" max="14602" width="16.85546875" style="207" customWidth="1"/>
    <col min="14603" max="14607" width="16.7109375" style="207" customWidth="1"/>
    <col min="14608" max="14608" width="19.42578125" style="207" bestFit="1" customWidth="1"/>
    <col min="14609" max="14836" width="11.28515625" style="207" customWidth="1"/>
    <col min="14837" max="14837" width="6.42578125" style="207" customWidth="1"/>
    <col min="14838" max="14838" width="40.5703125" style="207"/>
    <col min="14839" max="14839" width="4.7109375" style="207" customWidth="1"/>
    <col min="14840" max="14840" width="30.5703125" style="207" customWidth="1"/>
    <col min="14841" max="14841" width="18.5703125" style="207" customWidth="1"/>
    <col min="14842" max="14842" width="17.5703125" style="207" customWidth="1"/>
    <col min="14843" max="14843" width="17.7109375" style="207" customWidth="1"/>
    <col min="14844" max="14844" width="16.5703125" style="207" customWidth="1"/>
    <col min="14845" max="14845" width="15.140625" style="207" customWidth="1"/>
    <col min="14846" max="14846" width="16.28515625" style="207" customWidth="1"/>
    <col min="14847" max="14847" width="13.5703125" style="207" customWidth="1"/>
    <col min="14848" max="14848" width="16" style="207" customWidth="1"/>
    <col min="14849" max="14849" width="15" style="207" customWidth="1"/>
    <col min="14850" max="14850" width="14.28515625" style="207" customWidth="1"/>
    <col min="14851" max="14851" width="14.42578125" style="207" customWidth="1"/>
    <col min="14852" max="14852" width="12.85546875" style="207" customWidth="1"/>
    <col min="14853" max="14853" width="14.140625" style="207" customWidth="1"/>
    <col min="14854" max="14854" width="17.5703125" style="207" customWidth="1"/>
    <col min="14855" max="14855" width="17.28515625" style="207" customWidth="1"/>
    <col min="14856" max="14856" width="16.140625" style="207" customWidth="1"/>
    <col min="14857" max="14857" width="17" style="207" customWidth="1"/>
    <col min="14858" max="14858" width="16.85546875" style="207" customWidth="1"/>
    <col min="14859" max="14863" width="16.7109375" style="207" customWidth="1"/>
    <col min="14864" max="14864" width="19.42578125" style="207" bestFit="1" customWidth="1"/>
    <col min="14865" max="15092" width="11.28515625" style="207" customWidth="1"/>
    <col min="15093" max="15093" width="6.42578125" style="207" customWidth="1"/>
    <col min="15094" max="15094" width="40.5703125" style="207"/>
    <col min="15095" max="15095" width="4.7109375" style="207" customWidth="1"/>
    <col min="15096" max="15096" width="30.5703125" style="207" customWidth="1"/>
    <col min="15097" max="15097" width="18.5703125" style="207" customWidth="1"/>
    <col min="15098" max="15098" width="17.5703125" style="207" customWidth="1"/>
    <col min="15099" max="15099" width="17.7109375" style="207" customWidth="1"/>
    <col min="15100" max="15100" width="16.5703125" style="207" customWidth="1"/>
    <col min="15101" max="15101" width="15.140625" style="207" customWidth="1"/>
    <col min="15102" max="15102" width="16.28515625" style="207" customWidth="1"/>
    <col min="15103" max="15103" width="13.5703125" style="207" customWidth="1"/>
    <col min="15104" max="15104" width="16" style="207" customWidth="1"/>
    <col min="15105" max="15105" width="15" style="207" customWidth="1"/>
    <col min="15106" max="15106" width="14.28515625" style="207" customWidth="1"/>
    <col min="15107" max="15107" width="14.42578125" style="207" customWidth="1"/>
    <col min="15108" max="15108" width="12.85546875" style="207" customWidth="1"/>
    <col min="15109" max="15109" width="14.140625" style="207" customWidth="1"/>
    <col min="15110" max="15110" width="17.5703125" style="207" customWidth="1"/>
    <col min="15111" max="15111" width="17.28515625" style="207" customWidth="1"/>
    <col min="15112" max="15112" width="16.140625" style="207" customWidth="1"/>
    <col min="15113" max="15113" width="17" style="207" customWidth="1"/>
    <col min="15114" max="15114" width="16.85546875" style="207" customWidth="1"/>
    <col min="15115" max="15119" width="16.7109375" style="207" customWidth="1"/>
    <col min="15120" max="15120" width="19.42578125" style="207" bestFit="1" customWidth="1"/>
    <col min="15121" max="15348" width="11.28515625" style="207" customWidth="1"/>
    <col min="15349" max="15349" width="6.42578125" style="207" customWidth="1"/>
    <col min="15350" max="15350" width="40.5703125" style="207"/>
    <col min="15351" max="15351" width="4.7109375" style="207" customWidth="1"/>
    <col min="15352" max="15352" width="30.5703125" style="207" customWidth="1"/>
    <col min="15353" max="15353" width="18.5703125" style="207" customWidth="1"/>
    <col min="15354" max="15354" width="17.5703125" style="207" customWidth="1"/>
    <col min="15355" max="15355" width="17.7109375" style="207" customWidth="1"/>
    <col min="15356" max="15356" width="16.5703125" style="207" customWidth="1"/>
    <col min="15357" max="15357" width="15.140625" style="207" customWidth="1"/>
    <col min="15358" max="15358" width="16.28515625" style="207" customWidth="1"/>
    <col min="15359" max="15359" width="13.5703125" style="207" customWidth="1"/>
    <col min="15360" max="15360" width="16" style="207" customWidth="1"/>
    <col min="15361" max="15361" width="15" style="207" customWidth="1"/>
    <col min="15362" max="15362" width="14.28515625" style="207" customWidth="1"/>
    <col min="15363" max="15363" width="14.42578125" style="207" customWidth="1"/>
    <col min="15364" max="15364" width="12.85546875" style="207" customWidth="1"/>
    <col min="15365" max="15365" width="14.140625" style="207" customWidth="1"/>
    <col min="15366" max="15366" width="17.5703125" style="207" customWidth="1"/>
    <col min="15367" max="15367" width="17.28515625" style="207" customWidth="1"/>
    <col min="15368" max="15368" width="16.140625" style="207" customWidth="1"/>
    <col min="15369" max="15369" width="17" style="207" customWidth="1"/>
    <col min="15370" max="15370" width="16.85546875" style="207" customWidth="1"/>
    <col min="15371" max="15375" width="16.7109375" style="207" customWidth="1"/>
    <col min="15376" max="15376" width="19.42578125" style="207" bestFit="1" customWidth="1"/>
    <col min="15377" max="15604" width="11.28515625" style="207" customWidth="1"/>
    <col min="15605" max="15605" width="6.42578125" style="207" customWidth="1"/>
    <col min="15606" max="15606" width="40.5703125" style="207"/>
    <col min="15607" max="15607" width="4.7109375" style="207" customWidth="1"/>
    <col min="15608" max="15608" width="30.5703125" style="207" customWidth="1"/>
    <col min="15609" max="15609" width="18.5703125" style="207" customWidth="1"/>
    <col min="15610" max="15610" width="17.5703125" style="207" customWidth="1"/>
    <col min="15611" max="15611" width="17.7109375" style="207" customWidth="1"/>
    <col min="15612" max="15612" width="16.5703125" style="207" customWidth="1"/>
    <col min="15613" max="15613" width="15.140625" style="207" customWidth="1"/>
    <col min="15614" max="15614" width="16.28515625" style="207" customWidth="1"/>
    <col min="15615" max="15615" width="13.5703125" style="207" customWidth="1"/>
    <col min="15616" max="15616" width="16" style="207" customWidth="1"/>
    <col min="15617" max="15617" width="15" style="207" customWidth="1"/>
    <col min="15618" max="15618" width="14.28515625" style="207" customWidth="1"/>
    <col min="15619" max="15619" width="14.42578125" style="207" customWidth="1"/>
    <col min="15620" max="15620" width="12.85546875" style="207" customWidth="1"/>
    <col min="15621" max="15621" width="14.140625" style="207" customWidth="1"/>
    <col min="15622" max="15622" width="17.5703125" style="207" customWidth="1"/>
    <col min="15623" max="15623" width="17.28515625" style="207" customWidth="1"/>
    <col min="15624" max="15624" width="16.140625" style="207" customWidth="1"/>
    <col min="15625" max="15625" width="17" style="207" customWidth="1"/>
    <col min="15626" max="15626" width="16.85546875" style="207" customWidth="1"/>
    <col min="15627" max="15631" width="16.7109375" style="207" customWidth="1"/>
    <col min="15632" max="15632" width="19.42578125" style="207" bestFit="1" customWidth="1"/>
    <col min="15633" max="15860" width="11.28515625" style="207" customWidth="1"/>
    <col min="15861" max="15861" width="6.42578125" style="207" customWidth="1"/>
    <col min="15862" max="15862" width="40.5703125" style="207"/>
    <col min="15863" max="15863" width="4.7109375" style="207" customWidth="1"/>
    <col min="15864" max="15864" width="30.5703125" style="207" customWidth="1"/>
    <col min="15865" max="15865" width="18.5703125" style="207" customWidth="1"/>
    <col min="15866" max="15866" width="17.5703125" style="207" customWidth="1"/>
    <col min="15867" max="15867" width="17.7109375" style="207" customWidth="1"/>
    <col min="15868" max="15868" width="16.5703125" style="207" customWidth="1"/>
    <col min="15869" max="15869" width="15.140625" style="207" customWidth="1"/>
    <col min="15870" max="15870" width="16.28515625" style="207" customWidth="1"/>
    <col min="15871" max="15871" width="13.5703125" style="207" customWidth="1"/>
    <col min="15872" max="15872" width="16" style="207" customWidth="1"/>
    <col min="15873" max="15873" width="15" style="207" customWidth="1"/>
    <col min="15874" max="15874" width="14.28515625" style="207" customWidth="1"/>
    <col min="15875" max="15875" width="14.42578125" style="207" customWidth="1"/>
    <col min="15876" max="15876" width="12.85546875" style="207" customWidth="1"/>
    <col min="15877" max="15877" width="14.140625" style="207" customWidth="1"/>
    <col min="15878" max="15878" width="17.5703125" style="207" customWidth="1"/>
    <col min="15879" max="15879" width="17.28515625" style="207" customWidth="1"/>
    <col min="15880" max="15880" width="16.140625" style="207" customWidth="1"/>
    <col min="15881" max="15881" width="17" style="207" customWidth="1"/>
    <col min="15882" max="15882" width="16.85546875" style="207" customWidth="1"/>
    <col min="15883" max="15887" width="16.7109375" style="207" customWidth="1"/>
    <col min="15888" max="15888" width="19.42578125" style="207" bestFit="1" customWidth="1"/>
    <col min="15889" max="16116" width="11.28515625" style="207" customWidth="1"/>
    <col min="16117" max="16117" width="6.42578125" style="207" customWidth="1"/>
    <col min="16118" max="16118" width="40.5703125" style="207"/>
    <col min="16119" max="16119" width="4.7109375" style="207" customWidth="1"/>
    <col min="16120" max="16120" width="30.5703125" style="207" customWidth="1"/>
    <col min="16121" max="16121" width="18.5703125" style="207" customWidth="1"/>
    <col min="16122" max="16122" width="17.5703125" style="207" customWidth="1"/>
    <col min="16123" max="16123" width="17.7109375" style="207" customWidth="1"/>
    <col min="16124" max="16124" width="16.5703125" style="207" customWidth="1"/>
    <col min="16125" max="16125" width="15.140625" style="207" customWidth="1"/>
    <col min="16126" max="16126" width="16.28515625" style="207" customWidth="1"/>
    <col min="16127" max="16127" width="13.5703125" style="207" customWidth="1"/>
    <col min="16128" max="16128" width="16" style="207" customWidth="1"/>
    <col min="16129" max="16129" width="15" style="207" customWidth="1"/>
    <col min="16130" max="16130" width="14.28515625" style="207" customWidth="1"/>
    <col min="16131" max="16131" width="14.42578125" style="207" customWidth="1"/>
    <col min="16132" max="16132" width="12.85546875" style="207" customWidth="1"/>
    <col min="16133" max="16133" width="14.140625" style="207" customWidth="1"/>
    <col min="16134" max="16134" width="17.5703125" style="207" customWidth="1"/>
    <col min="16135" max="16135" width="17.28515625" style="207" customWidth="1"/>
    <col min="16136" max="16136" width="16.140625" style="207" customWidth="1"/>
    <col min="16137" max="16137" width="17" style="207" customWidth="1"/>
    <col min="16138" max="16138" width="16.85546875" style="207" customWidth="1"/>
    <col min="16139" max="16143" width="16.7109375" style="207" customWidth="1"/>
    <col min="16144" max="16144" width="19.42578125" style="207" bestFit="1" customWidth="1"/>
    <col min="16145" max="16372" width="11.28515625" style="207" customWidth="1"/>
    <col min="16373" max="16373" width="6.42578125" style="207" customWidth="1"/>
    <col min="16374" max="16384" width="40.5703125" style="207"/>
  </cols>
  <sheetData>
    <row r="1" spans="1:28" ht="25.5" customHeight="1">
      <c r="A1" s="884" t="s">
        <v>703</v>
      </c>
      <c r="B1" s="884"/>
      <c r="C1" s="884"/>
      <c r="D1" s="884"/>
      <c r="E1" s="884"/>
      <c r="F1" s="884"/>
      <c r="G1" s="884"/>
      <c r="H1" s="884"/>
      <c r="I1" s="884"/>
      <c r="J1" s="884"/>
      <c r="K1" s="884"/>
      <c r="L1" s="884"/>
      <c r="M1" s="884"/>
      <c r="N1" s="884"/>
      <c r="O1" s="884"/>
      <c r="P1" s="884"/>
      <c r="Q1" s="884"/>
      <c r="R1" s="884"/>
      <c r="S1" s="884"/>
    </row>
    <row r="2" spans="1:28">
      <c r="A2" s="884" t="s">
        <v>682</v>
      </c>
      <c r="B2" s="884"/>
      <c r="C2" s="884"/>
      <c r="D2" s="884"/>
      <c r="E2" s="884"/>
      <c r="F2" s="884"/>
      <c r="G2" s="884"/>
      <c r="H2" s="884"/>
      <c r="I2" s="884"/>
      <c r="J2" s="884"/>
      <c r="K2" s="884"/>
      <c r="L2" s="884"/>
      <c r="M2" s="884"/>
      <c r="N2" s="884"/>
      <c r="O2" s="884"/>
      <c r="P2" s="884"/>
      <c r="Q2" s="884"/>
      <c r="R2" s="884"/>
      <c r="S2" s="884"/>
    </row>
    <row r="3" spans="1:28" ht="16.5" customHeight="1">
      <c r="A3" s="882" t="s">
        <v>998</v>
      </c>
      <c r="B3" s="882"/>
      <c r="C3" s="882"/>
      <c r="D3" s="882"/>
      <c r="E3" s="882"/>
      <c r="F3" s="882"/>
      <c r="G3" s="882"/>
      <c r="H3" s="882"/>
      <c r="I3" s="882"/>
      <c r="J3" s="882"/>
      <c r="K3" s="882"/>
      <c r="L3" s="882"/>
      <c r="M3" s="882"/>
      <c r="N3" s="882"/>
      <c r="O3" s="882"/>
      <c r="P3" s="882"/>
      <c r="Q3" s="882"/>
      <c r="R3" s="882"/>
      <c r="S3" s="882"/>
    </row>
    <row r="4" spans="1:28" ht="16.5" customHeight="1">
      <c r="A4" s="451"/>
      <c r="B4" s="451"/>
      <c r="C4" s="451"/>
      <c r="D4" s="451"/>
      <c r="E4" s="451"/>
      <c r="F4" s="451"/>
      <c r="G4" s="451"/>
      <c r="H4" s="451"/>
      <c r="I4" s="451"/>
      <c r="J4" s="451"/>
      <c r="K4" s="451"/>
      <c r="L4" s="451"/>
      <c r="M4" s="451"/>
      <c r="N4" s="451"/>
      <c r="O4" s="451"/>
      <c r="P4" s="451"/>
      <c r="Q4" s="451"/>
      <c r="R4" s="451"/>
      <c r="S4" s="451"/>
    </row>
    <row r="5" spans="1:28" s="208" customFormat="1" ht="32.25" customHeight="1">
      <c r="A5" s="885" t="s">
        <v>56</v>
      </c>
      <c r="B5" s="887" t="s">
        <v>683</v>
      </c>
      <c r="C5" s="820"/>
      <c r="D5" s="889" t="s">
        <v>684</v>
      </c>
      <c r="E5" s="890"/>
      <c r="F5" s="889" t="s">
        <v>671</v>
      </c>
      <c r="G5" s="890"/>
      <c r="H5" s="890"/>
      <c r="I5" s="890"/>
      <c r="J5" s="890"/>
      <c r="K5" s="890"/>
      <c r="L5" s="890"/>
      <c r="M5" s="890"/>
      <c r="N5" s="821"/>
      <c r="O5" s="891" t="s">
        <v>951</v>
      </c>
      <c r="P5" s="892"/>
      <c r="Q5" s="892"/>
      <c r="R5" s="892"/>
      <c r="S5" s="893"/>
      <c r="T5" s="506"/>
      <c r="U5" s="506"/>
      <c r="V5" s="506"/>
      <c r="W5" s="506"/>
      <c r="X5" s="506"/>
      <c r="Y5" s="506"/>
      <c r="Z5" s="506"/>
      <c r="AA5" s="506"/>
      <c r="AB5" s="506"/>
    </row>
    <row r="6" spans="1:28" s="208" customFormat="1" ht="68.25" customHeight="1">
      <c r="A6" s="886"/>
      <c r="B6" s="888"/>
      <c r="C6" s="822" t="s">
        <v>702</v>
      </c>
      <c r="D6" s="823" t="s">
        <v>686</v>
      </c>
      <c r="E6" s="824" t="s">
        <v>952</v>
      </c>
      <c r="F6" s="825" t="s">
        <v>687</v>
      </c>
      <c r="G6" s="825" t="s">
        <v>688</v>
      </c>
      <c r="H6" s="825" t="s">
        <v>689</v>
      </c>
      <c r="I6" s="825" t="s">
        <v>690</v>
      </c>
      <c r="J6" s="825" t="s">
        <v>691</v>
      </c>
      <c r="K6" s="825" t="s">
        <v>693</v>
      </c>
      <c r="L6" s="825" t="s">
        <v>694</v>
      </c>
      <c r="M6" s="826" t="s">
        <v>685</v>
      </c>
      <c r="N6" s="825" t="s">
        <v>953</v>
      </c>
      <c r="O6" s="825" t="s">
        <v>954</v>
      </c>
      <c r="P6" s="825" t="s">
        <v>692</v>
      </c>
      <c r="Q6" s="825" t="s">
        <v>955</v>
      </c>
      <c r="R6" s="825" t="s">
        <v>956</v>
      </c>
      <c r="S6" s="825" t="s">
        <v>957</v>
      </c>
      <c r="T6" s="506"/>
      <c r="U6" s="506"/>
      <c r="V6" s="506"/>
      <c r="W6" s="506"/>
      <c r="X6" s="506"/>
      <c r="Y6" s="506"/>
      <c r="Z6" s="506"/>
      <c r="AA6" s="506"/>
      <c r="AB6" s="506"/>
    </row>
    <row r="7" spans="1:28" s="507" customFormat="1" ht="38.25" customHeight="1">
      <c r="A7" s="827"/>
      <c r="B7" s="828" t="s">
        <v>958</v>
      </c>
      <c r="C7" s="829">
        <f>SUM(C8:C18)</f>
        <v>51638865590.444443</v>
      </c>
      <c r="D7" s="829">
        <f t="shared" ref="D7:L7" si="0">SUM(D8:D18)</f>
        <v>32281622261</v>
      </c>
      <c r="E7" s="830">
        <f t="shared" si="0"/>
        <v>1275317257</v>
      </c>
      <c r="F7" s="829">
        <f t="shared" si="0"/>
        <v>636720300</v>
      </c>
      <c r="G7" s="829">
        <f t="shared" si="0"/>
        <v>93216972</v>
      </c>
      <c r="H7" s="829">
        <f t="shared" si="0"/>
        <v>183647200</v>
      </c>
      <c r="I7" s="829">
        <f t="shared" si="0"/>
        <v>22037000</v>
      </c>
      <c r="J7" s="829">
        <f t="shared" si="0"/>
        <v>18280000</v>
      </c>
      <c r="K7" s="829">
        <f t="shared" si="0"/>
        <v>4936400</v>
      </c>
      <c r="L7" s="829">
        <f t="shared" si="0"/>
        <v>41000000</v>
      </c>
      <c r="M7" s="829">
        <v>3450982860</v>
      </c>
      <c r="N7" s="829">
        <f>SUM(N8:N18)</f>
        <v>8460414096</v>
      </c>
      <c r="O7" s="829">
        <f t="shared" ref="O7:P7" si="1">SUM(O8:O18)</f>
        <v>663000000</v>
      </c>
      <c r="P7" s="829">
        <f t="shared" si="1"/>
        <v>4015000000</v>
      </c>
      <c r="Q7" s="829">
        <f>SUM(Q8:Q18)</f>
        <v>443120800</v>
      </c>
      <c r="R7" s="829">
        <f t="shared" ref="R7" si="2">SUM(R8:R18)</f>
        <v>49570444.444444448</v>
      </c>
      <c r="S7" s="829"/>
      <c r="T7" s="507">
        <f>SUM(N7:R7)</f>
        <v>13631105340.444445</v>
      </c>
    </row>
    <row r="8" spans="1:28" s="507" customFormat="1" ht="32.25" customHeight="1">
      <c r="A8" s="831">
        <v>1</v>
      </c>
      <c r="B8" s="832" t="s">
        <v>639</v>
      </c>
      <c r="C8" s="833">
        <f t="shared" ref="C8:C18" si="3">SUM(D8:S8)</f>
        <v>2931861107</v>
      </c>
      <c r="D8" s="834">
        <f>'[1]Họa Mi'!B12</f>
        <v>1277139164</v>
      </c>
      <c r="E8" s="835">
        <v>17746580</v>
      </c>
      <c r="F8" s="834">
        <f>'[1]Họa Mi'!B17</f>
        <v>110375800</v>
      </c>
      <c r="G8" s="834"/>
      <c r="H8" s="834"/>
      <c r="I8" s="834"/>
      <c r="J8" s="834"/>
      <c r="K8" s="836"/>
      <c r="L8" s="836"/>
      <c r="M8" s="836">
        <v>124265700</v>
      </c>
      <c r="N8" s="836">
        <v>1311453863</v>
      </c>
      <c r="O8" s="834"/>
      <c r="P8" s="834"/>
      <c r="Q8" s="834">
        <v>90880000</v>
      </c>
      <c r="R8" s="834"/>
      <c r="S8" s="834"/>
    </row>
    <row r="9" spans="1:28" s="507" customFormat="1" ht="32.25" customHeight="1">
      <c r="A9" s="837">
        <v>2</v>
      </c>
      <c r="B9" s="838" t="s">
        <v>640</v>
      </c>
      <c r="C9" s="833">
        <f t="shared" si="3"/>
        <v>2833711315</v>
      </c>
      <c r="D9" s="839">
        <f>'[2]Bang lang'!B12</f>
        <v>1384314074</v>
      </c>
      <c r="E9" s="840">
        <f>'[2]Bang lang'!B13</f>
        <v>30400000</v>
      </c>
      <c r="F9" s="839">
        <f>'[2]Bang lang'!B17</f>
        <v>111568700</v>
      </c>
      <c r="G9" s="839"/>
      <c r="H9" s="839"/>
      <c r="I9" s="839"/>
      <c r="J9" s="839"/>
      <c r="K9" s="841"/>
      <c r="L9" s="841"/>
      <c r="M9" s="841">
        <v>150497100</v>
      </c>
      <c r="N9" s="841">
        <v>1129015885</v>
      </c>
      <c r="O9" s="839"/>
      <c r="P9" s="839"/>
      <c r="Q9" s="839">
        <v>18000000</v>
      </c>
      <c r="R9" s="839">
        <v>9915556</v>
      </c>
      <c r="S9" s="839"/>
    </row>
    <row r="10" spans="1:28" s="508" customFormat="1" ht="32.25" customHeight="1">
      <c r="A10" s="842">
        <v>3</v>
      </c>
      <c r="B10" s="843" t="s">
        <v>642</v>
      </c>
      <c r="C10" s="833">
        <f t="shared" si="3"/>
        <v>2655933658</v>
      </c>
      <c r="D10" s="844">
        <f>'[3]Son Ca'!B12</f>
        <v>1265166752</v>
      </c>
      <c r="E10" s="845">
        <f>'[3]Son Ca'!B13</f>
        <v>29072716</v>
      </c>
      <c r="F10" s="844">
        <f>'[3]Son Ca'!B17</f>
        <v>28762300</v>
      </c>
      <c r="G10" s="844"/>
      <c r="H10" s="844"/>
      <c r="I10" s="844"/>
      <c r="J10" s="844"/>
      <c r="K10" s="846"/>
      <c r="L10" s="846"/>
      <c r="M10" s="846">
        <v>116529660</v>
      </c>
      <c r="N10" s="846">
        <v>1000872230</v>
      </c>
      <c r="O10" s="844"/>
      <c r="P10" s="844"/>
      <c r="Q10" s="844">
        <v>207600000</v>
      </c>
      <c r="R10" s="844">
        <v>7930000</v>
      </c>
      <c r="S10" s="844"/>
    </row>
    <row r="11" spans="1:28" s="507" customFormat="1" ht="39.75" customHeight="1">
      <c r="A11" s="831">
        <v>4</v>
      </c>
      <c r="B11" s="847" t="s">
        <v>644</v>
      </c>
      <c r="C11" s="833">
        <f t="shared" si="3"/>
        <v>5054616962</v>
      </c>
      <c r="D11" s="834">
        <f>[1]NTMK!E10</f>
        <v>3375265270</v>
      </c>
      <c r="E11" s="835">
        <v>189424112</v>
      </c>
      <c r="F11" s="834"/>
      <c r="G11" s="834">
        <f>[1]NTMK!E19</f>
        <v>93216972</v>
      </c>
      <c r="H11" s="834">
        <f>[1]NTMK!E18</f>
        <v>27244800</v>
      </c>
      <c r="I11" s="834"/>
      <c r="J11" s="834">
        <f>[1]NTMK!E16</f>
        <v>7170000</v>
      </c>
      <c r="K11" s="836"/>
      <c r="L11" s="836"/>
      <c r="M11" s="836">
        <v>360179820</v>
      </c>
      <c r="N11" s="836">
        <v>1002115988</v>
      </c>
      <c r="O11" s="834"/>
      <c r="P11" s="834"/>
      <c r="Q11" s="834">
        <v>0</v>
      </c>
      <c r="R11" s="834"/>
      <c r="S11" s="834"/>
    </row>
    <row r="12" spans="1:28" s="507" customFormat="1" ht="32.25" customHeight="1">
      <c r="A12" s="831">
        <v>5</v>
      </c>
      <c r="B12" s="832" t="s">
        <v>646</v>
      </c>
      <c r="C12" s="833">
        <f t="shared" si="3"/>
        <v>4400069574</v>
      </c>
      <c r="D12" s="834">
        <f>[1]NVX!B11</f>
        <v>3610919490</v>
      </c>
      <c r="E12" s="835">
        <f>[1]NVX!B12</f>
        <v>220807524</v>
      </c>
      <c r="F12" s="834"/>
      <c r="G12" s="834"/>
      <c r="H12" s="834">
        <f>[1]NVX!B15</f>
        <v>21582000</v>
      </c>
      <c r="I12" s="834">
        <f>[1]NVX!B16</f>
        <v>13937000</v>
      </c>
      <c r="J12" s="834"/>
      <c r="K12" s="836"/>
      <c r="L12" s="836"/>
      <c r="M12" s="836">
        <v>410398560</v>
      </c>
      <c r="N12" s="836">
        <v>122425000</v>
      </c>
      <c r="O12" s="834"/>
      <c r="P12" s="834"/>
      <c r="Q12" s="834">
        <v>0</v>
      </c>
      <c r="R12" s="834"/>
      <c r="S12" s="834"/>
    </row>
    <row r="13" spans="1:28" s="507" customFormat="1" ht="36" customHeight="1">
      <c r="A13" s="831">
        <v>6</v>
      </c>
      <c r="B13" s="847" t="s">
        <v>648</v>
      </c>
      <c r="C13" s="833">
        <f t="shared" si="3"/>
        <v>6936268224</v>
      </c>
      <c r="D13" s="834">
        <v>4840366245</v>
      </c>
      <c r="E13" s="835">
        <v>185312833</v>
      </c>
      <c r="F13" s="834">
        <f>[1]KpaKlong!B39</f>
        <v>22858000</v>
      </c>
      <c r="G13" s="834"/>
      <c r="H13" s="834">
        <f>[1]KpaKlong!B18+[1]KpaKlong!B37</f>
        <v>25185600</v>
      </c>
      <c r="I13" s="834"/>
      <c r="J13" s="834">
        <f>[1]KpaKlong!B20</f>
        <v>3730000</v>
      </c>
      <c r="K13" s="836">
        <v>3000000</v>
      </c>
      <c r="L13" s="836"/>
      <c r="M13" s="836">
        <v>412191000</v>
      </c>
      <c r="N13" s="836">
        <v>1316983746</v>
      </c>
      <c r="O13" s="834"/>
      <c r="P13" s="834"/>
      <c r="Q13" s="834">
        <v>126640800</v>
      </c>
      <c r="R13" s="834"/>
      <c r="S13" s="834"/>
    </row>
    <row r="14" spans="1:28" s="507" customFormat="1" ht="32.25" customHeight="1">
      <c r="A14" s="831">
        <v>7</v>
      </c>
      <c r="B14" s="848" t="s">
        <v>650</v>
      </c>
      <c r="C14" s="833">
        <f t="shared" si="3"/>
        <v>5063498160</v>
      </c>
      <c r="D14" s="834">
        <f>[1]NVT!B12</f>
        <v>4038465866</v>
      </c>
      <c r="E14" s="835">
        <f>[1]NVT!B13</f>
        <v>106220000</v>
      </c>
      <c r="F14" s="834"/>
      <c r="G14" s="834"/>
      <c r="H14" s="834">
        <f>[1]NVT!B17</f>
        <v>26215200</v>
      </c>
      <c r="I14" s="834">
        <f>[1]NVT!B18</f>
        <v>8100000</v>
      </c>
      <c r="J14" s="834"/>
      <c r="K14" s="836"/>
      <c r="L14" s="836"/>
      <c r="M14" s="836">
        <v>375457680</v>
      </c>
      <c r="N14" s="836">
        <v>501106970</v>
      </c>
      <c r="O14" s="834"/>
      <c r="P14" s="834"/>
      <c r="Q14" s="834"/>
      <c r="R14" s="834">
        <v>7932444</v>
      </c>
      <c r="S14" s="834"/>
    </row>
    <row r="15" spans="1:28" s="508" customFormat="1" ht="37.5" customHeight="1">
      <c r="A15" s="842">
        <v>8</v>
      </c>
      <c r="B15" s="849" t="s">
        <v>652</v>
      </c>
      <c r="C15" s="833">
        <f t="shared" si="3"/>
        <v>4598257396</v>
      </c>
      <c r="D15" s="844">
        <f>[3]DTH!B11</f>
        <v>3251890581</v>
      </c>
      <c r="E15" s="845">
        <f>[3]DTH!B12</f>
        <v>164056156</v>
      </c>
      <c r="F15" s="844"/>
      <c r="G15" s="844"/>
      <c r="H15" s="844">
        <f>[3]DTH!B15+[3]DTH!B17</f>
        <v>25560000</v>
      </c>
      <c r="I15" s="844"/>
      <c r="J15" s="844">
        <f>[3]DTH!B16</f>
        <v>7380000</v>
      </c>
      <c r="K15" s="846"/>
      <c r="L15" s="846"/>
      <c r="M15" s="846">
        <v>352441440</v>
      </c>
      <c r="N15" s="846">
        <v>781069219</v>
      </c>
      <c r="O15" s="844"/>
      <c r="P15" s="844"/>
      <c r="Q15" s="844"/>
      <c r="R15" s="844">
        <v>15860000</v>
      </c>
      <c r="S15" s="844"/>
    </row>
    <row r="16" spans="1:28" s="507" customFormat="1" ht="32.25" customHeight="1">
      <c r="A16" s="837">
        <v>9</v>
      </c>
      <c r="B16" s="838" t="s">
        <v>654</v>
      </c>
      <c r="C16" s="833">
        <f t="shared" si="3"/>
        <v>4051282249</v>
      </c>
      <c r="D16" s="839">
        <f>[2]LTK!B12</f>
        <v>2664852177</v>
      </c>
      <c r="E16" s="840">
        <f>[2]LTK!B13</f>
        <v>85105000</v>
      </c>
      <c r="F16" s="839">
        <f>[2]LTK!B17</f>
        <v>173608000</v>
      </c>
      <c r="G16" s="839"/>
      <c r="H16" s="839">
        <f>[2]LTK!B16</f>
        <v>24483600</v>
      </c>
      <c r="I16" s="839"/>
      <c r="J16" s="839"/>
      <c r="K16" s="841"/>
      <c r="L16" s="841">
        <v>41000000</v>
      </c>
      <c r="M16" s="841">
        <v>345257640</v>
      </c>
      <c r="N16" s="841">
        <v>716975832</v>
      </c>
      <c r="O16" s="839"/>
      <c r="P16" s="839"/>
      <c r="Q16" s="839"/>
      <c r="R16" s="839"/>
      <c r="S16" s="839"/>
    </row>
    <row r="17" spans="1:28" s="508" customFormat="1" ht="32.25" customHeight="1">
      <c r="A17" s="842">
        <v>10</v>
      </c>
      <c r="B17" s="850" t="s">
        <v>656</v>
      </c>
      <c r="C17" s="851">
        <f t="shared" si="3"/>
        <v>5249457617.4444447</v>
      </c>
      <c r="D17" s="852">
        <v>3942743416</v>
      </c>
      <c r="E17" s="853">
        <v>102923940</v>
      </c>
      <c r="F17" s="852">
        <v>189547500</v>
      </c>
      <c r="G17" s="852"/>
      <c r="H17" s="852">
        <v>28966000</v>
      </c>
      <c r="I17" s="852"/>
      <c r="J17" s="852"/>
      <c r="K17" s="854">
        <v>1936400</v>
      </c>
      <c r="L17" s="854"/>
      <c r="M17" s="854">
        <v>492647220</v>
      </c>
      <c r="N17" s="854">
        <v>482760697</v>
      </c>
      <c r="O17" s="852"/>
      <c r="P17" s="852"/>
      <c r="Q17" s="852"/>
      <c r="R17" s="852">
        <v>7932444.444444444</v>
      </c>
      <c r="S17" s="852"/>
    </row>
    <row r="18" spans="1:28" s="507" customFormat="1" ht="32.25" customHeight="1">
      <c r="A18" s="831">
        <v>11</v>
      </c>
      <c r="B18" s="855" t="s">
        <v>658</v>
      </c>
      <c r="C18" s="833">
        <f t="shared" si="3"/>
        <v>7863909328</v>
      </c>
      <c r="D18" s="834">
        <f>'[1]Nội trú'!B12</f>
        <v>2630499226</v>
      </c>
      <c r="E18" s="835">
        <f>'[1]Nội trú'!B13</f>
        <v>144248396</v>
      </c>
      <c r="F18" s="834"/>
      <c r="G18" s="834"/>
      <c r="H18" s="834">
        <f>'[1]Nội trú'!B19</f>
        <v>4410000</v>
      </c>
      <c r="I18" s="834"/>
      <c r="J18" s="834"/>
      <c r="K18" s="836"/>
      <c r="L18" s="836"/>
      <c r="M18" s="836">
        <v>311117040</v>
      </c>
      <c r="N18" s="836">
        <v>95634666</v>
      </c>
      <c r="O18" s="834">
        <v>663000000</v>
      </c>
      <c r="P18" s="834">
        <v>4015000000</v>
      </c>
      <c r="Q18" s="834"/>
      <c r="R18" s="834"/>
      <c r="S18" s="834"/>
    </row>
    <row r="19" spans="1:28" s="792" customFormat="1" ht="32.25" customHeight="1">
      <c r="A19" s="856"/>
      <c r="B19" s="857" t="s">
        <v>959</v>
      </c>
      <c r="C19" s="858"/>
      <c r="D19" s="857"/>
      <c r="E19" s="858"/>
      <c r="F19" s="857"/>
      <c r="G19" s="857"/>
      <c r="H19" s="857"/>
      <c r="I19" s="857"/>
      <c r="J19" s="857"/>
      <c r="K19" s="857"/>
      <c r="L19" s="857"/>
      <c r="M19" s="857"/>
      <c r="N19" s="858">
        <v>11386000000</v>
      </c>
      <c r="O19" s="858">
        <v>663000000</v>
      </c>
      <c r="P19" s="858">
        <v>4015000000</v>
      </c>
      <c r="Q19" s="859">
        <v>863000000</v>
      </c>
      <c r="R19" s="859">
        <v>210000000</v>
      </c>
      <c r="S19" s="859">
        <v>358000000</v>
      </c>
      <c r="T19" s="791">
        <f>SUM(N19:S19)</f>
        <v>17495000000</v>
      </c>
      <c r="U19" s="791">
        <f>T19-T7</f>
        <v>3863894659.5555553</v>
      </c>
      <c r="V19" s="791"/>
      <c r="W19" s="791"/>
      <c r="X19" s="791"/>
      <c r="Y19" s="791"/>
      <c r="Z19" s="791"/>
      <c r="AA19" s="791"/>
      <c r="AB19" s="791"/>
    </row>
    <row r="20" spans="1:28" s="792" customFormat="1" ht="32.25" customHeight="1">
      <c r="A20" s="856"/>
      <c r="B20" s="857" t="s">
        <v>960</v>
      </c>
      <c r="C20" s="858"/>
      <c r="D20" s="857"/>
      <c r="E20" s="857"/>
      <c r="F20" s="857"/>
      <c r="G20" s="857"/>
      <c r="H20" s="857"/>
      <c r="I20" s="857"/>
      <c r="J20" s="857"/>
      <c r="K20" s="857"/>
      <c r="L20" s="857"/>
      <c r="M20" s="857"/>
      <c r="N20" s="858">
        <f>N19-N7</f>
        <v>2925585904</v>
      </c>
      <c r="O20" s="857"/>
      <c r="P20" s="857"/>
      <c r="Q20" s="859">
        <f>Q19-Q7</f>
        <v>419879200</v>
      </c>
      <c r="R20" s="859">
        <f t="shared" ref="R20:S20" si="4">R19-R7</f>
        <v>160429555.55555555</v>
      </c>
      <c r="S20" s="859">
        <f t="shared" si="4"/>
        <v>358000000</v>
      </c>
      <c r="T20" s="793">
        <f>SUM(G20:S20)</f>
        <v>3863894659.5555553</v>
      </c>
      <c r="U20" s="791"/>
      <c r="V20" s="791"/>
      <c r="W20" s="791"/>
      <c r="X20" s="791"/>
      <c r="Y20" s="791"/>
      <c r="Z20" s="791"/>
      <c r="AA20" s="791"/>
      <c r="AB20" s="791"/>
    </row>
    <row r="21" spans="1:28" s="792" customFormat="1" ht="32.25" customHeight="1">
      <c r="A21" s="860"/>
      <c r="B21" s="861"/>
      <c r="C21" s="862"/>
      <c r="D21" s="861"/>
      <c r="E21" s="861"/>
      <c r="F21" s="861"/>
      <c r="G21" s="861"/>
      <c r="H21" s="861"/>
      <c r="I21" s="861"/>
      <c r="J21" s="861"/>
      <c r="K21" s="861"/>
      <c r="L21" s="861"/>
      <c r="M21" s="861"/>
      <c r="N21" s="862"/>
      <c r="O21" s="861"/>
      <c r="P21" s="861"/>
      <c r="Q21" s="863"/>
      <c r="R21" s="863"/>
      <c r="S21" s="863"/>
      <c r="T21" s="793"/>
      <c r="U21" s="791"/>
      <c r="V21" s="791"/>
      <c r="W21" s="791"/>
      <c r="X21" s="791"/>
      <c r="Y21" s="791"/>
      <c r="Z21" s="791"/>
      <c r="AA21" s="791"/>
      <c r="AB21" s="791"/>
    </row>
    <row r="22" spans="1:28">
      <c r="B22" s="792" t="s">
        <v>961</v>
      </c>
      <c r="C22" s="794">
        <v>38562000000</v>
      </c>
      <c r="Q22" s="508"/>
      <c r="R22" s="508"/>
      <c r="S22" s="508"/>
    </row>
    <row r="23" spans="1:28">
      <c r="B23" s="207" t="s">
        <v>962</v>
      </c>
      <c r="C23" s="509">
        <f>SUM(D7:M7)</f>
        <v>38007760250</v>
      </c>
    </row>
    <row r="24" spans="1:28">
      <c r="B24" s="207" t="s">
        <v>963</v>
      </c>
      <c r="C24" s="509">
        <f>C22-C23</f>
        <v>554239750</v>
      </c>
    </row>
    <row r="25" spans="1:28">
      <c r="C25" s="509"/>
    </row>
    <row r="26" spans="1:28">
      <c r="B26" s="792" t="s">
        <v>964</v>
      </c>
      <c r="C26" s="794">
        <v>56239000000</v>
      </c>
    </row>
    <row r="27" spans="1:28">
      <c r="B27" s="795" t="s">
        <v>965</v>
      </c>
      <c r="C27" s="509">
        <f>C7</f>
        <v>51638865590.444443</v>
      </c>
    </row>
    <row r="28" spans="1:28">
      <c r="B28" s="792" t="s">
        <v>966</v>
      </c>
      <c r="C28" s="794">
        <f>C26-C27</f>
        <v>4600134409.5555573</v>
      </c>
    </row>
    <row r="29" spans="1:28">
      <c r="B29" s="207" t="s">
        <v>39</v>
      </c>
      <c r="C29" s="509"/>
    </row>
    <row r="30" spans="1:28">
      <c r="B30" s="795" t="s">
        <v>967</v>
      </c>
      <c r="C30" s="509">
        <v>3863894659.5555553</v>
      </c>
    </row>
    <row r="31" spans="1:28">
      <c r="B31" s="795" t="s">
        <v>977</v>
      </c>
      <c r="C31" s="509">
        <f>C24</f>
        <v>554239750</v>
      </c>
    </row>
    <row r="32" spans="1:28">
      <c r="B32" s="795" t="s">
        <v>968</v>
      </c>
      <c r="C32" s="509">
        <v>182000000</v>
      </c>
      <c r="D32" s="795" t="s">
        <v>969</v>
      </c>
      <c r="E32" s="804">
        <f>C31+C32</f>
        <v>736239750</v>
      </c>
    </row>
    <row r="33" spans="3:3">
      <c r="C33" s="509"/>
    </row>
    <row r="34" spans="3:3">
      <c r="C34" s="509"/>
    </row>
  </sheetData>
  <mergeCells count="8">
    <mergeCell ref="A1:S1"/>
    <mergeCell ref="A2:S2"/>
    <mergeCell ref="A5:A6"/>
    <mergeCell ref="B5:B6"/>
    <mergeCell ref="D5:E5"/>
    <mergeCell ref="A3:S3"/>
    <mergeCell ref="F5:M5"/>
    <mergeCell ref="O5:S5"/>
  </mergeCells>
  <pageMargins left="0" right="0" top="0.74803149606299213" bottom="0.74803149606299213" header="0.31496062992125984" footer="0.31496062992125984"/>
  <pageSetup paperSize="9" scale="44" orientation="landscape" r:id="rId1"/>
</worksheet>
</file>

<file path=xl/worksheets/sheet6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0"/>
  <sheetViews>
    <sheetView topLeftCell="A155" workbookViewId="0">
      <selection activeCell="E168" sqref="E168"/>
    </sheetView>
  </sheetViews>
  <sheetFormatPr defaultRowHeight="18.75"/>
  <cols>
    <col min="1" max="1" width="7" style="206" bestFit="1" customWidth="1"/>
    <col min="2" max="2" width="163.42578125" style="12" bestFit="1" customWidth="1"/>
    <col min="3" max="3" width="21.42578125" style="12" bestFit="1" customWidth="1"/>
    <col min="4" max="4" width="22.42578125" style="12" bestFit="1" customWidth="1"/>
    <col min="5" max="5" width="69.42578125" style="12" customWidth="1"/>
    <col min="6" max="6" width="45.28515625" style="12" customWidth="1"/>
    <col min="7" max="7" width="20.42578125" style="12" customWidth="1"/>
    <col min="8" max="8" width="28.5703125" style="12" customWidth="1"/>
    <col min="9" max="16384" width="9.140625" style="12"/>
  </cols>
  <sheetData>
    <row r="2" spans="1:6" ht="37.5">
      <c r="A2" s="203" t="s">
        <v>56</v>
      </c>
      <c r="B2" s="203" t="s">
        <v>245</v>
      </c>
      <c r="C2" s="534" t="s">
        <v>745</v>
      </c>
      <c r="D2" s="534" t="s">
        <v>746</v>
      </c>
      <c r="E2" s="203" t="s">
        <v>57</v>
      </c>
    </row>
    <row r="3" spans="1:6">
      <c r="A3" s="203"/>
      <c r="B3" s="203" t="s">
        <v>109</v>
      </c>
      <c r="C3" s="534"/>
      <c r="D3" s="535">
        <f>+D4+D15+D82+D117+D128+D154+D167+D169+D186</f>
        <v>6244972</v>
      </c>
      <c r="E3" s="203"/>
    </row>
    <row r="4" spans="1:6" s="204" customFormat="1">
      <c r="A4" s="536" t="s">
        <v>7</v>
      </c>
      <c r="B4" s="537" t="s">
        <v>246</v>
      </c>
      <c r="C4" s="538">
        <f>+C5+C10</f>
        <v>242457197</v>
      </c>
      <c r="D4" s="538">
        <f>+D5+D10</f>
        <v>123000</v>
      </c>
      <c r="E4" s="539"/>
    </row>
    <row r="5" spans="1:6">
      <c r="A5" s="203">
        <v>1</v>
      </c>
      <c r="B5" s="205" t="s">
        <v>247</v>
      </c>
      <c r="C5" s="540">
        <f>+C6+C7+C8+C9</f>
        <v>82337064</v>
      </c>
      <c r="D5" s="540">
        <f>+D6+D7+D8+D9</f>
        <v>63000</v>
      </c>
      <c r="E5" s="541"/>
    </row>
    <row r="6" spans="1:6">
      <c r="A6" s="542"/>
      <c r="B6" s="541" t="s">
        <v>249</v>
      </c>
      <c r="C6" s="543">
        <v>37479400</v>
      </c>
      <c r="D6" s="543">
        <v>30000</v>
      </c>
      <c r="E6" s="541"/>
    </row>
    <row r="7" spans="1:6">
      <c r="A7" s="542"/>
      <c r="B7" s="541" t="s">
        <v>250</v>
      </c>
      <c r="C7" s="543">
        <v>37209000</v>
      </c>
      <c r="D7" s="543">
        <v>30000</v>
      </c>
      <c r="E7" s="541"/>
    </row>
    <row r="8" spans="1:6">
      <c r="A8" s="542"/>
      <c r="B8" s="541" t="s">
        <v>117</v>
      </c>
      <c r="C8" s="543">
        <v>2915664</v>
      </c>
      <c r="D8" s="543">
        <v>3000</v>
      </c>
      <c r="E8" s="541"/>
    </row>
    <row r="9" spans="1:6">
      <c r="A9" s="542"/>
      <c r="B9" s="541" t="s">
        <v>747</v>
      </c>
      <c r="C9" s="543">
        <v>4733000</v>
      </c>
      <c r="D9" s="543"/>
      <c r="E9" s="541"/>
    </row>
    <row r="10" spans="1:6">
      <c r="A10" s="203">
        <v>2</v>
      </c>
      <c r="B10" s="205" t="s">
        <v>248</v>
      </c>
      <c r="C10" s="540">
        <f>+C11+C12+C14+C13</f>
        <v>160120133</v>
      </c>
      <c r="D10" s="540">
        <f>+D11+D12+D14+D13</f>
        <v>60000</v>
      </c>
      <c r="E10" s="541"/>
    </row>
    <row r="11" spans="1:6">
      <c r="A11" s="542"/>
      <c r="B11" s="541" t="s">
        <v>118</v>
      </c>
      <c r="C11" s="543">
        <v>87642000</v>
      </c>
      <c r="D11" s="543">
        <v>40000</v>
      </c>
      <c r="E11" s="541"/>
    </row>
    <row r="12" spans="1:6">
      <c r="A12" s="542"/>
      <c r="B12" s="541" t="s">
        <v>119</v>
      </c>
      <c r="C12" s="543">
        <v>19478133</v>
      </c>
      <c r="D12" s="543">
        <v>20000</v>
      </c>
      <c r="E12" s="541"/>
    </row>
    <row r="13" spans="1:6">
      <c r="A13" s="542"/>
      <c r="B13" s="541" t="s">
        <v>748</v>
      </c>
      <c r="C13" s="543">
        <v>41000000</v>
      </c>
      <c r="D13" s="543"/>
      <c r="E13" s="541"/>
    </row>
    <row r="14" spans="1:6">
      <c r="A14" s="542"/>
      <c r="B14" s="541" t="s">
        <v>749</v>
      </c>
      <c r="C14" s="543">
        <v>12000000</v>
      </c>
      <c r="D14" s="543"/>
      <c r="E14" s="541"/>
    </row>
    <row r="15" spans="1:6" s="545" customFormat="1">
      <c r="A15" s="536" t="s">
        <v>34</v>
      </c>
      <c r="B15" s="537" t="s">
        <v>251</v>
      </c>
      <c r="C15" s="544"/>
      <c r="D15" s="544">
        <f>+D16+D50+D55</f>
        <v>783376</v>
      </c>
      <c r="E15" s="537"/>
    </row>
    <row r="16" spans="1:6" s="551" customFormat="1" ht="20.25">
      <c r="A16" s="546">
        <v>1</v>
      </c>
      <c r="B16" s="547" t="s">
        <v>76</v>
      </c>
      <c r="C16" s="548">
        <f>+C17+C19+C21+C22+C35+C36+C37+C38+C41+C44+C46+C48+C49</f>
        <v>980126000</v>
      </c>
      <c r="D16" s="548">
        <f>+D17+D19+D21+D22+D35+D36+D37+D38+D41+D44+D46+D48+D49</f>
        <v>568376</v>
      </c>
      <c r="E16" s="549"/>
      <c r="F16" s="550"/>
    </row>
    <row r="17" spans="1:5">
      <c r="A17" s="5">
        <v>1.2</v>
      </c>
      <c r="B17" s="552" t="s">
        <v>750</v>
      </c>
      <c r="C17" s="553">
        <f>C18</f>
        <v>4212000</v>
      </c>
      <c r="D17" s="553">
        <f>+D18</f>
        <v>4212</v>
      </c>
      <c r="E17" s="201"/>
    </row>
    <row r="18" spans="1:5">
      <c r="A18" s="452"/>
      <c r="B18" s="554" t="s">
        <v>751</v>
      </c>
      <c r="C18" s="555">
        <f>0.3*1*6*2340000</f>
        <v>4212000</v>
      </c>
      <c r="D18" s="555">
        <v>4212</v>
      </c>
      <c r="E18" s="201" t="s">
        <v>864</v>
      </c>
    </row>
    <row r="19" spans="1:5">
      <c r="A19" s="556">
        <v>1.3</v>
      </c>
      <c r="B19" s="557" t="s">
        <v>752</v>
      </c>
      <c r="C19" s="558">
        <f>+C20</f>
        <v>92664000</v>
      </c>
      <c r="D19" s="558">
        <f>+D20</f>
        <v>92664</v>
      </c>
      <c r="E19" s="559"/>
    </row>
    <row r="20" spans="1:5" ht="31.5">
      <c r="A20" s="452"/>
      <c r="B20" s="554" t="s">
        <v>753</v>
      </c>
      <c r="C20" s="560">
        <f>33*2340000*0.2*6</f>
        <v>92664000</v>
      </c>
      <c r="D20" s="560">
        <v>92664</v>
      </c>
      <c r="E20" s="532" t="s">
        <v>865</v>
      </c>
    </row>
    <row r="21" spans="1:5">
      <c r="A21" s="556">
        <v>1.4</v>
      </c>
      <c r="B21" s="557" t="s">
        <v>754</v>
      </c>
      <c r="C21" s="558">
        <v>350000000</v>
      </c>
      <c r="D21" s="558">
        <v>120000</v>
      </c>
      <c r="E21" s="201" t="s">
        <v>755</v>
      </c>
    </row>
    <row r="22" spans="1:5">
      <c r="A22" s="6">
        <v>1.5</v>
      </c>
      <c r="B22" s="557" t="s">
        <v>756</v>
      </c>
      <c r="C22" s="558">
        <f>+C23+C32</f>
        <v>285000000</v>
      </c>
      <c r="D22" s="558">
        <v>200000</v>
      </c>
      <c r="E22" s="201" t="s">
        <v>254</v>
      </c>
    </row>
    <row r="23" spans="1:5" hidden="1">
      <c r="A23" s="6"/>
      <c r="B23" s="557" t="s">
        <v>757</v>
      </c>
      <c r="C23" s="558">
        <f>SUM(C24:C31)</f>
        <v>215000000</v>
      </c>
      <c r="D23" s="558">
        <v>0</v>
      </c>
      <c r="E23" s="201" t="s">
        <v>758</v>
      </c>
    </row>
    <row r="24" spans="1:5" hidden="1">
      <c r="A24" s="7"/>
      <c r="B24" s="554" t="s">
        <v>759</v>
      </c>
      <c r="C24" s="560">
        <f>4*15000000</f>
        <v>60000000</v>
      </c>
      <c r="D24" s="560"/>
      <c r="E24" s="201"/>
    </row>
    <row r="25" spans="1:5" ht="37.5" hidden="1">
      <c r="A25" s="7"/>
      <c r="B25" s="554" t="s">
        <v>760</v>
      </c>
      <c r="C25" s="560">
        <v>40000000</v>
      </c>
      <c r="D25" s="560"/>
      <c r="E25" s="201"/>
    </row>
    <row r="26" spans="1:5" hidden="1">
      <c r="A26" s="7"/>
      <c r="B26" s="561" t="s">
        <v>761</v>
      </c>
      <c r="C26" s="560">
        <v>10000000</v>
      </c>
      <c r="D26" s="560"/>
      <c r="E26" s="201"/>
    </row>
    <row r="27" spans="1:5" hidden="1">
      <c r="A27" s="7"/>
      <c r="B27" s="562" t="s">
        <v>762</v>
      </c>
      <c r="C27" s="560">
        <v>5000000</v>
      </c>
      <c r="D27" s="560"/>
      <c r="E27" s="201"/>
    </row>
    <row r="28" spans="1:5" hidden="1">
      <c r="A28" s="7"/>
      <c r="B28" s="562" t="s">
        <v>763</v>
      </c>
      <c r="C28" s="560">
        <v>5000000</v>
      </c>
      <c r="D28" s="560"/>
      <c r="E28" s="201"/>
    </row>
    <row r="29" spans="1:5" hidden="1">
      <c r="A29" s="7"/>
      <c r="B29" s="561" t="s">
        <v>764</v>
      </c>
      <c r="C29" s="560">
        <v>5000000</v>
      </c>
      <c r="D29" s="560"/>
      <c r="E29" s="201"/>
    </row>
    <row r="30" spans="1:5" hidden="1">
      <c r="A30" s="7"/>
      <c r="B30" s="562" t="s">
        <v>765</v>
      </c>
      <c r="C30" s="560">
        <f>3000000*20</f>
        <v>60000000</v>
      </c>
      <c r="D30" s="560"/>
      <c r="E30" s="201"/>
    </row>
    <row r="31" spans="1:5" ht="37.5" hidden="1">
      <c r="A31" s="7"/>
      <c r="B31" s="554" t="s">
        <v>766</v>
      </c>
      <c r="C31" s="560">
        <f>20*1500000</f>
        <v>30000000</v>
      </c>
      <c r="D31" s="560"/>
      <c r="E31" s="201"/>
    </row>
    <row r="32" spans="1:5" hidden="1">
      <c r="A32" s="6" t="s">
        <v>18</v>
      </c>
      <c r="B32" s="552" t="s">
        <v>767</v>
      </c>
      <c r="C32" s="558">
        <f>SUM(C33:C34)</f>
        <v>70000000</v>
      </c>
      <c r="D32" s="558">
        <v>0</v>
      </c>
      <c r="E32" s="201" t="s">
        <v>758</v>
      </c>
    </row>
    <row r="33" spans="1:5" hidden="1">
      <c r="A33" s="7"/>
      <c r="B33" s="561" t="s">
        <v>768</v>
      </c>
      <c r="C33" s="560">
        <f>4*2500000</f>
        <v>10000000</v>
      </c>
      <c r="D33" s="560"/>
      <c r="E33" s="201"/>
    </row>
    <row r="34" spans="1:5" hidden="1">
      <c r="A34" s="7"/>
      <c r="B34" s="561" t="s">
        <v>769</v>
      </c>
      <c r="C34" s="560">
        <v>60000000</v>
      </c>
      <c r="D34" s="560"/>
      <c r="E34" s="201"/>
    </row>
    <row r="35" spans="1:5">
      <c r="A35" s="6">
        <v>1.6</v>
      </c>
      <c r="B35" s="552" t="s">
        <v>770</v>
      </c>
      <c r="C35" s="558">
        <v>50000000</v>
      </c>
      <c r="D35" s="558">
        <v>30000</v>
      </c>
      <c r="E35" s="201"/>
    </row>
    <row r="36" spans="1:5">
      <c r="A36" s="6">
        <v>1.7</v>
      </c>
      <c r="B36" s="552" t="s">
        <v>60</v>
      </c>
      <c r="C36" s="558">
        <f>33*1500000</f>
        <v>49500000</v>
      </c>
      <c r="D36" s="558">
        <v>49500</v>
      </c>
      <c r="E36" s="201" t="s">
        <v>279</v>
      </c>
    </row>
    <row r="37" spans="1:5">
      <c r="A37" s="6">
        <v>1.8</v>
      </c>
      <c r="B37" s="552" t="s">
        <v>771</v>
      </c>
      <c r="C37" s="558">
        <f>14*250000</f>
        <v>3500000</v>
      </c>
      <c r="D37" s="558">
        <v>0</v>
      </c>
      <c r="E37" s="201"/>
    </row>
    <row r="38" spans="1:5">
      <c r="A38" s="6">
        <v>1.9</v>
      </c>
      <c r="B38" s="563" t="s">
        <v>61</v>
      </c>
      <c r="C38" s="558">
        <f>SUM(C39:C40)</f>
        <v>4250000</v>
      </c>
      <c r="D38" s="558">
        <f>+D39</f>
        <v>3000</v>
      </c>
      <c r="E38" s="201"/>
    </row>
    <row r="39" spans="1:5">
      <c r="A39" s="6"/>
      <c r="B39" s="554" t="s">
        <v>62</v>
      </c>
      <c r="C39" s="560">
        <f>50000*2*5*6</f>
        <v>3000000</v>
      </c>
      <c r="D39" s="560">
        <v>3000</v>
      </c>
      <c r="E39" s="201" t="s">
        <v>63</v>
      </c>
    </row>
    <row r="40" spans="1:5">
      <c r="A40" s="6"/>
      <c r="B40" s="562" t="s">
        <v>772</v>
      </c>
      <c r="C40" s="560">
        <f>5*250000</f>
        <v>1250000</v>
      </c>
      <c r="D40" s="560">
        <v>0</v>
      </c>
      <c r="E40" s="201" t="s">
        <v>758</v>
      </c>
    </row>
    <row r="41" spans="1:5">
      <c r="A41" s="6" t="s">
        <v>773</v>
      </c>
      <c r="B41" s="564" t="s">
        <v>64</v>
      </c>
      <c r="C41" s="558">
        <f>SUM(C42:C43)</f>
        <v>29000000</v>
      </c>
      <c r="D41" s="558">
        <f>+D42</f>
        <v>24000</v>
      </c>
      <c r="E41" s="201"/>
    </row>
    <row r="42" spans="1:5">
      <c r="A42" s="7"/>
      <c r="B42" s="561" t="s">
        <v>65</v>
      </c>
      <c r="C42" s="560">
        <v>25000000</v>
      </c>
      <c r="D42" s="560">
        <v>24000</v>
      </c>
      <c r="E42" s="201" t="s">
        <v>252</v>
      </c>
    </row>
    <row r="43" spans="1:5">
      <c r="A43" s="7"/>
      <c r="B43" s="562" t="s">
        <v>774</v>
      </c>
      <c r="C43" s="560">
        <v>4000000</v>
      </c>
      <c r="D43" s="560">
        <v>0</v>
      </c>
      <c r="E43" s="201" t="s">
        <v>775</v>
      </c>
    </row>
    <row r="44" spans="1:5">
      <c r="A44" s="202">
        <v>1.1100000000000001</v>
      </c>
      <c r="B44" s="552" t="s">
        <v>66</v>
      </c>
      <c r="C44" s="558">
        <f>C45</f>
        <v>50000000</v>
      </c>
      <c r="D44" s="558">
        <f>+D45</f>
        <v>30000</v>
      </c>
      <c r="E44" s="201"/>
    </row>
    <row r="45" spans="1:5">
      <c r="A45" s="202"/>
      <c r="B45" s="554" t="s">
        <v>67</v>
      </c>
      <c r="C45" s="560">
        <v>50000000</v>
      </c>
      <c r="D45" s="560">
        <v>30000</v>
      </c>
      <c r="E45" s="201"/>
    </row>
    <row r="46" spans="1:5" ht="56.25">
      <c r="A46" s="565">
        <v>1.1200000000000001</v>
      </c>
      <c r="B46" s="552" t="s">
        <v>68</v>
      </c>
      <c r="C46" s="558">
        <f>C47</f>
        <v>15000000</v>
      </c>
      <c r="D46" s="558">
        <v>15000</v>
      </c>
      <c r="E46" s="201"/>
    </row>
    <row r="47" spans="1:5">
      <c r="A47" s="566"/>
      <c r="B47" s="554" t="s">
        <v>776</v>
      </c>
      <c r="C47" s="560">
        <v>15000000</v>
      </c>
      <c r="D47" s="560">
        <v>10000</v>
      </c>
      <c r="E47" s="201" t="s">
        <v>280</v>
      </c>
    </row>
    <row r="48" spans="1:5">
      <c r="A48" s="566">
        <v>1.1299999999999999</v>
      </c>
      <c r="B48" s="552" t="s">
        <v>777</v>
      </c>
      <c r="C48" s="558">
        <v>22000000</v>
      </c>
      <c r="D48" s="567"/>
      <c r="E48" s="568" t="s">
        <v>778</v>
      </c>
    </row>
    <row r="49" spans="1:5">
      <c r="A49" s="566">
        <v>1.1399999999999999</v>
      </c>
      <c r="B49" s="552" t="s">
        <v>779</v>
      </c>
      <c r="C49" s="558">
        <v>25000000</v>
      </c>
      <c r="D49" s="567"/>
      <c r="E49" s="568" t="s">
        <v>780</v>
      </c>
    </row>
    <row r="50" spans="1:5" s="204" customFormat="1">
      <c r="A50" s="569">
        <v>2</v>
      </c>
      <c r="B50" s="570" t="s">
        <v>781</v>
      </c>
      <c r="C50" s="571">
        <f>+C51+C52+C53+C54</f>
        <v>52000000</v>
      </c>
      <c r="D50" s="571">
        <f>+D51+D52+D53+D54</f>
        <v>15000</v>
      </c>
      <c r="E50" s="572"/>
    </row>
    <row r="51" spans="1:5" ht="37.5">
      <c r="A51" s="573"/>
      <c r="B51" s="574" t="s">
        <v>69</v>
      </c>
      <c r="C51" s="560">
        <v>20000000</v>
      </c>
      <c r="D51" s="560">
        <f>3000*5</f>
        <v>15000</v>
      </c>
      <c r="E51" s="201"/>
    </row>
    <row r="52" spans="1:5">
      <c r="A52" s="573"/>
      <c r="B52" s="574" t="s">
        <v>782</v>
      </c>
      <c r="C52" s="560">
        <v>10000000</v>
      </c>
      <c r="D52" s="575"/>
      <c r="E52" s="576" t="str">
        <f>+E49</f>
        <v>Trong trong gói 1 tỷ tỉnh cấp mục tiêu</v>
      </c>
    </row>
    <row r="53" spans="1:5">
      <c r="A53" s="573"/>
      <c r="B53" s="574" t="s">
        <v>783</v>
      </c>
      <c r="C53" s="560">
        <v>6000000</v>
      </c>
      <c r="D53" s="577"/>
      <c r="E53" s="578" t="str">
        <f>+E52</f>
        <v>Trong trong gói 1 tỷ tỉnh cấp mục tiêu</v>
      </c>
    </row>
    <row r="54" spans="1:5">
      <c r="A54" s="573"/>
      <c r="B54" s="574" t="s">
        <v>784</v>
      </c>
      <c r="C54" s="560">
        <v>16000000</v>
      </c>
      <c r="D54" s="579"/>
      <c r="E54" s="580" t="str">
        <f>+E53</f>
        <v>Trong trong gói 1 tỷ tỉnh cấp mục tiêu</v>
      </c>
    </row>
    <row r="55" spans="1:5">
      <c r="A55" s="510">
        <v>3</v>
      </c>
      <c r="B55" s="570" t="s">
        <v>785</v>
      </c>
      <c r="C55" s="571">
        <f>+C56+C64+C65+C70+C80</f>
        <v>375714000</v>
      </c>
      <c r="D55" s="571">
        <f>+D56+D65+D70+D80</f>
        <v>200000</v>
      </c>
      <c r="E55" s="581"/>
    </row>
    <row r="56" spans="1:5" ht="31.5">
      <c r="A56" s="582"/>
      <c r="B56" s="9" t="s">
        <v>70</v>
      </c>
      <c r="C56" s="583">
        <f>SUM(C57,C58,C59,C60,C64)</f>
        <v>111210000</v>
      </c>
      <c r="D56" s="583">
        <v>100000</v>
      </c>
      <c r="E56" s="532" t="s">
        <v>255</v>
      </c>
    </row>
    <row r="57" spans="1:5" ht="19.5" hidden="1">
      <c r="A57" s="584" t="s">
        <v>59</v>
      </c>
      <c r="B57" s="9" t="s">
        <v>786</v>
      </c>
      <c r="C57" s="585">
        <f>0.3*6*2340000*5</f>
        <v>21060000</v>
      </c>
      <c r="D57" s="585">
        <f>C57</f>
        <v>21060000</v>
      </c>
      <c r="E57" s="586"/>
    </row>
    <row r="58" spans="1:5" ht="19.5" hidden="1">
      <c r="A58" s="584" t="s">
        <v>59</v>
      </c>
      <c r="B58" s="9" t="s">
        <v>787</v>
      </c>
      <c r="C58" s="585">
        <v>500000</v>
      </c>
      <c r="D58" s="585">
        <v>0</v>
      </c>
      <c r="E58" s="587" t="s">
        <v>788</v>
      </c>
    </row>
    <row r="59" spans="1:5" ht="19.5" hidden="1">
      <c r="A59" s="584" t="s">
        <v>59</v>
      </c>
      <c r="B59" s="9" t="s">
        <v>789</v>
      </c>
      <c r="C59" s="585">
        <v>3000000</v>
      </c>
      <c r="D59" s="585">
        <v>0</v>
      </c>
      <c r="E59" s="587" t="str">
        <f>+E58</f>
        <v>Đã khoán trong chi thường xuyên</v>
      </c>
    </row>
    <row r="60" spans="1:5" ht="19.5" hidden="1">
      <c r="A60" s="584" t="s">
        <v>71</v>
      </c>
      <c r="B60" s="9" t="s">
        <v>790</v>
      </c>
      <c r="C60" s="585">
        <f>SUM(C61:C63)</f>
        <v>36650000</v>
      </c>
      <c r="D60" s="585">
        <f>C60</f>
        <v>36650000</v>
      </c>
      <c r="E60" s="586"/>
    </row>
    <row r="61" spans="1:5" hidden="1">
      <c r="A61" s="588" t="s">
        <v>791</v>
      </c>
      <c r="B61" s="9" t="s">
        <v>792</v>
      </c>
      <c r="C61" s="585">
        <f>33*200000</f>
        <v>6600000</v>
      </c>
      <c r="D61" s="585">
        <f>+C61</f>
        <v>6600000</v>
      </c>
      <c r="E61" s="586"/>
    </row>
    <row r="62" spans="1:5" hidden="1">
      <c r="A62" s="588" t="s">
        <v>791</v>
      </c>
      <c r="B62" s="9" t="s">
        <v>793</v>
      </c>
      <c r="C62" s="585">
        <f>33*850000</f>
        <v>28050000</v>
      </c>
      <c r="D62" s="585">
        <f>+C62</f>
        <v>28050000</v>
      </c>
      <c r="E62" s="586"/>
    </row>
    <row r="63" spans="1:5" hidden="1">
      <c r="A63" s="588" t="s">
        <v>791</v>
      </c>
      <c r="B63" s="9" t="s">
        <v>794</v>
      </c>
      <c r="C63" s="585">
        <v>2000000</v>
      </c>
      <c r="D63" s="585">
        <v>0</v>
      </c>
      <c r="E63" s="586"/>
    </row>
    <row r="64" spans="1:5" ht="19.5" hidden="1">
      <c r="A64" s="584"/>
      <c r="B64" s="589" t="s">
        <v>795</v>
      </c>
      <c r="C64" s="590">
        <v>50000000</v>
      </c>
      <c r="D64" s="590">
        <f>C64</f>
        <v>50000000</v>
      </c>
      <c r="E64" s="532" t="s">
        <v>796</v>
      </c>
    </row>
    <row r="65" spans="1:5">
      <c r="A65" s="591"/>
      <c r="B65" s="561" t="s">
        <v>72</v>
      </c>
      <c r="C65" s="592">
        <v>57780000</v>
      </c>
      <c r="D65" s="592">
        <v>50000</v>
      </c>
      <c r="E65" s="9" t="s">
        <v>280</v>
      </c>
    </row>
    <row r="66" spans="1:5" hidden="1">
      <c r="A66" s="593" t="s">
        <v>797</v>
      </c>
      <c r="B66" s="10" t="s">
        <v>798</v>
      </c>
      <c r="C66" s="592">
        <f>18*120000</f>
        <v>2160000</v>
      </c>
      <c r="D66" s="592"/>
      <c r="E66" s="586"/>
    </row>
    <row r="67" spans="1:5" hidden="1">
      <c r="A67" s="593" t="s">
        <v>797</v>
      </c>
      <c r="B67" s="9" t="s">
        <v>799</v>
      </c>
      <c r="C67" s="592">
        <f>18*120000</f>
        <v>2160000</v>
      </c>
      <c r="D67" s="592"/>
      <c r="E67" s="586"/>
    </row>
    <row r="68" spans="1:5" hidden="1">
      <c r="A68" s="593" t="s">
        <v>797</v>
      </c>
      <c r="B68" s="9" t="s">
        <v>800</v>
      </c>
      <c r="C68" s="594">
        <f>9*3600000</f>
        <v>32400000</v>
      </c>
      <c r="D68" s="594"/>
      <c r="E68" s="586"/>
    </row>
    <row r="69" spans="1:5" hidden="1">
      <c r="A69" s="593" t="s">
        <v>797</v>
      </c>
      <c r="B69" s="9" t="s">
        <v>801</v>
      </c>
      <c r="C69" s="583">
        <f>9*2340000</f>
        <v>21060000</v>
      </c>
      <c r="D69" s="583"/>
      <c r="E69" s="586"/>
    </row>
    <row r="70" spans="1:5">
      <c r="A70" s="595"/>
      <c r="B70" s="596" t="s">
        <v>73</v>
      </c>
      <c r="C70" s="583">
        <f>C71+C72+C73+C76+C77+C78+C79</f>
        <v>133324000</v>
      </c>
      <c r="D70" s="583">
        <v>30000</v>
      </c>
      <c r="E70" s="532" t="s">
        <v>637</v>
      </c>
    </row>
    <row r="71" spans="1:5" hidden="1">
      <c r="A71" s="597" t="s">
        <v>59</v>
      </c>
      <c r="B71" s="596" t="s">
        <v>802</v>
      </c>
      <c r="C71" s="583">
        <f>(0.5+0.4+0.3*13)*2340000*5</f>
        <v>56160000</v>
      </c>
      <c r="D71" s="583">
        <f>C71</f>
        <v>56160000</v>
      </c>
      <c r="E71" s="586"/>
    </row>
    <row r="72" spans="1:5" hidden="1">
      <c r="A72" s="597" t="s">
        <v>59</v>
      </c>
      <c r="B72" s="596" t="s">
        <v>803</v>
      </c>
      <c r="C72" s="583">
        <f>0.2*4*2340000*12</f>
        <v>22464000</v>
      </c>
      <c r="D72" s="583">
        <f>C72</f>
        <v>22464000</v>
      </c>
      <c r="E72" s="586"/>
    </row>
    <row r="73" spans="1:5" hidden="1">
      <c r="A73" s="597" t="s">
        <v>59</v>
      </c>
      <c r="B73" s="541" t="s">
        <v>804</v>
      </c>
      <c r="C73" s="583">
        <f>SUM(C74:C75)</f>
        <v>16600000</v>
      </c>
      <c r="D73" s="583">
        <v>10000000</v>
      </c>
      <c r="E73" s="586"/>
    </row>
    <row r="74" spans="1:5" ht="37.5" hidden="1">
      <c r="A74" s="597" t="s">
        <v>791</v>
      </c>
      <c r="B74" s="596" t="s">
        <v>805</v>
      </c>
      <c r="C74" s="583">
        <f>(2*200000+32*100000+50000)*4</f>
        <v>14600000</v>
      </c>
      <c r="D74" s="583">
        <v>14600000</v>
      </c>
      <c r="E74" s="586"/>
    </row>
    <row r="75" spans="1:5" hidden="1">
      <c r="A75" s="597" t="s">
        <v>791</v>
      </c>
      <c r="B75" s="596" t="s">
        <v>806</v>
      </c>
      <c r="C75" s="583">
        <v>2000000</v>
      </c>
      <c r="D75" s="583"/>
      <c r="E75" s="586"/>
    </row>
    <row r="76" spans="1:5" hidden="1">
      <c r="A76" s="597" t="s">
        <v>59</v>
      </c>
      <c r="B76" s="596" t="s">
        <v>807</v>
      </c>
      <c r="C76" s="583">
        <v>2000000</v>
      </c>
      <c r="D76" s="583"/>
      <c r="E76" s="586"/>
    </row>
    <row r="77" spans="1:5" hidden="1">
      <c r="A77" s="597" t="s">
        <v>59</v>
      </c>
      <c r="B77" s="596" t="s">
        <v>808</v>
      </c>
      <c r="C77" s="583">
        <v>4000000</v>
      </c>
      <c r="D77" s="583">
        <v>4000000</v>
      </c>
      <c r="E77" s="586"/>
    </row>
    <row r="78" spans="1:5" hidden="1">
      <c r="A78" s="597" t="s">
        <v>59</v>
      </c>
      <c r="B78" s="596" t="s">
        <v>809</v>
      </c>
      <c r="C78" s="583">
        <f>70*30000</f>
        <v>2100000</v>
      </c>
      <c r="D78" s="583">
        <v>2100000</v>
      </c>
      <c r="E78" s="586"/>
    </row>
    <row r="79" spans="1:5" hidden="1">
      <c r="A79" s="597" t="s">
        <v>59</v>
      </c>
      <c r="B79" s="596" t="s">
        <v>810</v>
      </c>
      <c r="C79" s="583">
        <f>30*200000*5</f>
        <v>30000000</v>
      </c>
      <c r="D79" s="583">
        <f>30*100000*5</f>
        <v>15000000</v>
      </c>
      <c r="E79" s="586"/>
    </row>
    <row r="80" spans="1:5">
      <c r="A80" s="595"/>
      <c r="B80" s="596" t="s">
        <v>74</v>
      </c>
      <c r="C80" s="583">
        <f>C81</f>
        <v>23400000</v>
      </c>
      <c r="D80" s="583">
        <v>20000</v>
      </c>
      <c r="E80" s="532" t="s">
        <v>58</v>
      </c>
    </row>
    <row r="81" spans="1:5" hidden="1">
      <c r="A81" s="597"/>
      <c r="B81" s="596" t="s">
        <v>811</v>
      </c>
      <c r="C81" s="583">
        <f>0.2*2340000*10*5</f>
        <v>23400000</v>
      </c>
      <c r="D81" s="583">
        <f>C81</f>
        <v>23400000</v>
      </c>
      <c r="E81" s="586"/>
    </row>
    <row r="82" spans="1:5" s="204" customFormat="1">
      <c r="A82" s="598" t="s">
        <v>35</v>
      </c>
      <c r="B82" s="599" t="s">
        <v>253</v>
      </c>
      <c r="C82" s="600">
        <f>+C83+C88+C94+C99+C100+C103+C107+C108+C109+C110+C111+C114+C115</f>
        <v>2048481.2</v>
      </c>
      <c r="D82" s="600">
        <f>+D83+D88+D94+D99+D100+D103+D107+D108+D109+D110+D111+D114+D115+D113</f>
        <v>1086713</v>
      </c>
      <c r="E82" s="598"/>
    </row>
    <row r="83" spans="1:5">
      <c r="A83" s="601">
        <v>1</v>
      </c>
      <c r="B83" s="602" t="s">
        <v>209</v>
      </c>
      <c r="C83" s="603">
        <v>1131284</v>
      </c>
      <c r="D83" s="603">
        <f>+D84+D85+D86+D87</f>
        <v>546028</v>
      </c>
      <c r="E83" s="604" t="s">
        <v>214</v>
      </c>
    </row>
    <row r="84" spans="1:5">
      <c r="A84" s="605"/>
      <c r="B84" s="606" t="s">
        <v>257</v>
      </c>
      <c r="C84" s="607">
        <f>952604-287820</f>
        <v>664784</v>
      </c>
      <c r="D84" s="607">
        <v>416492</v>
      </c>
      <c r="E84" s="604"/>
    </row>
    <row r="85" spans="1:5">
      <c r="A85" s="605"/>
      <c r="B85" s="608" t="s">
        <v>210</v>
      </c>
      <c r="C85" s="607">
        <v>77670</v>
      </c>
      <c r="D85" s="609">
        <v>58300</v>
      </c>
      <c r="E85" s="604"/>
    </row>
    <row r="86" spans="1:5">
      <c r="A86" s="605"/>
      <c r="B86" s="606" t="s">
        <v>211</v>
      </c>
      <c r="C86" s="607">
        <v>101010</v>
      </c>
      <c r="D86" s="607">
        <v>51236</v>
      </c>
      <c r="E86" s="604"/>
    </row>
    <row r="87" spans="1:5">
      <c r="A87" s="605"/>
      <c r="B87" s="606" t="s">
        <v>812</v>
      </c>
      <c r="C87" s="607"/>
      <c r="D87" s="607">
        <v>20000</v>
      </c>
      <c r="E87" s="604"/>
    </row>
    <row r="88" spans="1:5" s="13" customFormat="1">
      <c r="A88" s="610">
        <v>2</v>
      </c>
      <c r="B88" s="602" t="s">
        <v>212</v>
      </c>
      <c r="C88" s="611">
        <v>23990</v>
      </c>
      <c r="D88" s="612">
        <f>+D89+D90+D91+D92+D93</f>
        <v>24000</v>
      </c>
      <c r="E88" s="613" t="s">
        <v>215</v>
      </c>
    </row>
    <row r="89" spans="1:5">
      <c r="A89" s="614"/>
      <c r="B89" s="606" t="s">
        <v>256</v>
      </c>
      <c r="C89" s="615">
        <v>12000</v>
      </c>
      <c r="D89" s="607">
        <f>+C89</f>
        <v>12000</v>
      </c>
      <c r="E89" s="604"/>
    </row>
    <row r="90" spans="1:5">
      <c r="A90" s="614"/>
      <c r="B90" s="606" t="s">
        <v>90</v>
      </c>
      <c r="C90" s="615">
        <v>3000</v>
      </c>
      <c r="D90" s="607">
        <f>+C90</f>
        <v>3000</v>
      </c>
      <c r="E90" s="604"/>
    </row>
    <row r="91" spans="1:5">
      <c r="A91" s="601"/>
      <c r="B91" s="606" t="s">
        <v>91</v>
      </c>
      <c r="C91" s="616">
        <v>990</v>
      </c>
      <c r="D91" s="616">
        <v>1000</v>
      </c>
      <c r="E91" s="604"/>
    </row>
    <row r="92" spans="1:5">
      <c r="A92" s="617"/>
      <c r="B92" s="606" t="s">
        <v>92</v>
      </c>
      <c r="C92" s="618">
        <v>5000</v>
      </c>
      <c r="D92" s="618">
        <f>+C92</f>
        <v>5000</v>
      </c>
      <c r="E92" s="604"/>
    </row>
    <row r="93" spans="1:5">
      <c r="A93" s="617"/>
      <c r="B93" s="606" t="s">
        <v>813</v>
      </c>
      <c r="C93" s="618">
        <v>3000</v>
      </c>
      <c r="D93" s="618">
        <f>+C93</f>
        <v>3000</v>
      </c>
      <c r="E93" s="604"/>
    </row>
    <row r="94" spans="1:5" s="13" customFormat="1">
      <c r="A94" s="610">
        <v>3</v>
      </c>
      <c r="B94" s="602" t="s">
        <v>814</v>
      </c>
      <c r="C94" s="619">
        <v>50827.199999999997</v>
      </c>
      <c r="D94" s="619">
        <v>0</v>
      </c>
      <c r="E94" s="613"/>
    </row>
    <row r="95" spans="1:5" ht="32.25" customHeight="1">
      <c r="A95" s="614"/>
      <c r="B95" s="606" t="s">
        <v>815</v>
      </c>
      <c r="C95" s="620">
        <v>5580</v>
      </c>
      <c r="D95" s="620"/>
      <c r="E95" s="894" t="s">
        <v>816</v>
      </c>
    </row>
    <row r="96" spans="1:5">
      <c r="A96" s="614"/>
      <c r="B96" s="606" t="s">
        <v>817</v>
      </c>
      <c r="C96" s="620">
        <v>3247.2000000000003</v>
      </c>
      <c r="D96" s="620"/>
      <c r="E96" s="895"/>
    </row>
    <row r="97" spans="1:5">
      <c r="A97" s="617"/>
      <c r="B97" s="606" t="s">
        <v>818</v>
      </c>
      <c r="C97" s="618">
        <v>15000</v>
      </c>
      <c r="D97" s="618"/>
      <c r="E97" s="895"/>
    </row>
    <row r="98" spans="1:5">
      <c r="A98" s="617"/>
      <c r="B98" s="606" t="s">
        <v>819</v>
      </c>
      <c r="C98" s="618">
        <v>5000</v>
      </c>
      <c r="D98" s="618"/>
      <c r="E98" s="895"/>
    </row>
    <row r="99" spans="1:5" s="13" customFormat="1">
      <c r="A99" s="610">
        <v>4</v>
      </c>
      <c r="B99" s="621" t="s">
        <v>820</v>
      </c>
      <c r="C99" s="622">
        <v>22000</v>
      </c>
      <c r="D99" s="622"/>
      <c r="E99" s="896"/>
    </row>
    <row r="100" spans="1:5" s="13" customFormat="1">
      <c r="A100" s="610">
        <v>5</v>
      </c>
      <c r="B100" s="621" t="s">
        <v>213</v>
      </c>
      <c r="C100" s="622">
        <v>45000</v>
      </c>
      <c r="D100" s="622">
        <v>30000</v>
      </c>
      <c r="E100" s="613"/>
    </row>
    <row r="101" spans="1:5">
      <c r="A101" s="614"/>
      <c r="B101" s="623" t="s">
        <v>821</v>
      </c>
      <c r="C101" s="624">
        <v>30000</v>
      </c>
      <c r="D101" s="625"/>
      <c r="E101" s="604" t="s">
        <v>822</v>
      </c>
    </row>
    <row r="102" spans="1:5">
      <c r="A102" s="614"/>
      <c r="B102" s="623" t="s">
        <v>823</v>
      </c>
      <c r="C102" s="624">
        <v>15000</v>
      </c>
      <c r="D102" s="625"/>
      <c r="E102" s="604"/>
    </row>
    <row r="103" spans="1:5" s="13" customFormat="1">
      <c r="A103" s="610">
        <v>6</v>
      </c>
      <c r="B103" s="621" t="s">
        <v>93</v>
      </c>
      <c r="C103" s="626">
        <v>27500</v>
      </c>
      <c r="D103" s="627">
        <v>20000</v>
      </c>
      <c r="E103" s="613" t="s">
        <v>216</v>
      </c>
    </row>
    <row r="104" spans="1:5">
      <c r="A104" s="617"/>
      <c r="B104" s="628" t="s">
        <v>824</v>
      </c>
      <c r="C104" s="629">
        <v>7500</v>
      </c>
      <c r="D104" s="630"/>
      <c r="E104" s="894" t="s">
        <v>825</v>
      </c>
    </row>
    <row r="105" spans="1:5">
      <c r="A105" s="614"/>
      <c r="B105" s="623" t="s">
        <v>826</v>
      </c>
      <c r="C105" s="624">
        <v>15000</v>
      </c>
      <c r="D105" s="625"/>
      <c r="E105" s="895"/>
    </row>
    <row r="106" spans="1:5">
      <c r="A106" s="614"/>
      <c r="B106" s="623" t="s">
        <v>827</v>
      </c>
      <c r="C106" s="624">
        <v>5000</v>
      </c>
      <c r="D106" s="625"/>
      <c r="E106" s="896"/>
    </row>
    <row r="107" spans="1:5" s="13" customFormat="1">
      <c r="A107" s="610">
        <v>7</v>
      </c>
      <c r="B107" s="621" t="s">
        <v>94</v>
      </c>
      <c r="C107" s="622">
        <v>15000</v>
      </c>
      <c r="D107" s="631">
        <f>+C107</f>
        <v>15000</v>
      </c>
      <c r="E107" s="613" t="s">
        <v>217</v>
      </c>
    </row>
    <row r="108" spans="1:5" s="13" customFormat="1">
      <c r="A108" s="610">
        <v>8</v>
      </c>
      <c r="B108" s="621" t="s">
        <v>95</v>
      </c>
      <c r="C108" s="622">
        <v>10000</v>
      </c>
      <c r="D108" s="631">
        <f>+C108</f>
        <v>10000</v>
      </c>
      <c r="E108" s="613" t="s">
        <v>218</v>
      </c>
    </row>
    <row r="109" spans="1:5" s="13" customFormat="1">
      <c r="A109" s="610">
        <v>9</v>
      </c>
      <c r="B109" s="621" t="s">
        <v>96</v>
      </c>
      <c r="C109" s="622">
        <v>25000</v>
      </c>
      <c r="D109" s="622">
        <f>+C109</f>
        <v>25000</v>
      </c>
      <c r="E109" s="613" t="s">
        <v>219</v>
      </c>
    </row>
    <row r="110" spans="1:5" s="13" customFormat="1">
      <c r="A110" s="601">
        <v>10</v>
      </c>
      <c r="B110" s="602" t="s">
        <v>97</v>
      </c>
      <c r="C110" s="632">
        <v>15000</v>
      </c>
      <c r="D110" s="633">
        <f>+C110</f>
        <v>15000</v>
      </c>
      <c r="E110" s="613" t="s">
        <v>220</v>
      </c>
    </row>
    <row r="111" spans="1:5" s="13" customFormat="1">
      <c r="A111" s="610">
        <v>11</v>
      </c>
      <c r="B111" s="634" t="s">
        <v>98</v>
      </c>
      <c r="C111" s="635">
        <v>30000</v>
      </c>
      <c r="D111" s="636">
        <f>+C111</f>
        <v>30000</v>
      </c>
      <c r="E111" s="613" t="s">
        <v>221</v>
      </c>
    </row>
    <row r="112" spans="1:5">
      <c r="A112" s="614" t="s">
        <v>828</v>
      </c>
      <c r="B112" s="637" t="s">
        <v>829</v>
      </c>
      <c r="C112" s="638">
        <v>80000</v>
      </c>
      <c r="D112" s="639"/>
      <c r="E112" s="640" t="s">
        <v>830</v>
      </c>
    </row>
    <row r="113" spans="1:5" s="13" customFormat="1">
      <c r="A113" s="610">
        <v>12</v>
      </c>
      <c r="B113" s="641" t="str">
        <f>+B21</f>
        <v>KINH PHÍ KHÁC CỦA THƯỜNG TRỰC (xăng xe, an ninh, PM….)</v>
      </c>
      <c r="C113" s="635"/>
      <c r="D113" s="636">
        <v>120000</v>
      </c>
      <c r="E113" s="642" t="str">
        <f>+E21</f>
        <v>Xăng xe 10tr/tháng (60 tr) còn lại 60 triệu chi an ninh, PM</v>
      </c>
    </row>
    <row r="114" spans="1:5" s="13" customFormat="1">
      <c r="A114" s="601">
        <v>14</v>
      </c>
      <c r="B114" s="643" t="s">
        <v>258</v>
      </c>
      <c r="C114" s="635">
        <v>412280</v>
      </c>
      <c r="D114" s="644">
        <v>251685</v>
      </c>
      <c r="E114" s="645"/>
    </row>
    <row r="115" spans="1:5" s="13" customFormat="1">
      <c r="A115" s="601">
        <v>15</v>
      </c>
      <c r="B115" s="643" t="s">
        <v>831</v>
      </c>
      <c r="C115" s="646">
        <f>+C116</f>
        <v>240600</v>
      </c>
      <c r="D115" s="647">
        <f>+D116</f>
        <v>0</v>
      </c>
      <c r="E115" s="648"/>
    </row>
    <row r="116" spans="1:5">
      <c r="A116" s="617"/>
      <c r="B116" s="637" t="s">
        <v>832</v>
      </c>
      <c r="C116" s="649">
        <v>240600</v>
      </c>
      <c r="D116" s="650">
        <v>0</v>
      </c>
      <c r="E116" s="651"/>
    </row>
    <row r="117" spans="1:5" s="204" customFormat="1">
      <c r="A117" s="598" t="s">
        <v>36</v>
      </c>
      <c r="B117" s="652" t="s">
        <v>259</v>
      </c>
      <c r="C117" s="653">
        <f>+C118+C119+C120+C121+C122+C123+C124+C125+C126</f>
        <v>784600</v>
      </c>
      <c r="D117" s="653">
        <f>+D118+D119+D120+D121+D122+D123+D124+D125+D126+D127</f>
        <v>1012692</v>
      </c>
      <c r="E117" s="654"/>
    </row>
    <row r="118" spans="1:5">
      <c r="A118" s="617">
        <v>1</v>
      </c>
      <c r="B118" s="606" t="s">
        <v>110</v>
      </c>
      <c r="C118" s="655">
        <v>10000</v>
      </c>
      <c r="D118" s="655">
        <f>+C118</f>
        <v>10000</v>
      </c>
      <c r="E118" s="614"/>
    </row>
    <row r="119" spans="1:5">
      <c r="A119" s="617">
        <v>2</v>
      </c>
      <c r="B119" s="606" t="s">
        <v>111</v>
      </c>
      <c r="C119" s="655">
        <v>10000</v>
      </c>
      <c r="D119" s="655">
        <f t="shared" ref="D119:D126" si="0">+C119</f>
        <v>10000</v>
      </c>
      <c r="E119" s="645"/>
    </row>
    <row r="120" spans="1:5">
      <c r="A120" s="656">
        <v>3</v>
      </c>
      <c r="B120" s="606" t="s">
        <v>112</v>
      </c>
      <c r="C120" s="657">
        <v>200000</v>
      </c>
      <c r="D120" s="655">
        <f t="shared" si="0"/>
        <v>200000</v>
      </c>
      <c r="E120" s="604"/>
    </row>
    <row r="121" spans="1:5">
      <c r="A121" s="656">
        <v>4</v>
      </c>
      <c r="B121" s="606" t="s">
        <v>833</v>
      </c>
      <c r="C121" s="658">
        <v>57800</v>
      </c>
      <c r="D121" s="655">
        <f t="shared" si="0"/>
        <v>57800</v>
      </c>
      <c r="E121" s="604"/>
    </row>
    <row r="122" spans="1:5" ht="33">
      <c r="A122" s="601">
        <v>5</v>
      </c>
      <c r="B122" s="623" t="s">
        <v>113</v>
      </c>
      <c r="C122" s="657">
        <v>15000</v>
      </c>
      <c r="D122" s="655">
        <f t="shared" si="0"/>
        <v>15000</v>
      </c>
      <c r="E122" s="648"/>
    </row>
    <row r="123" spans="1:5">
      <c r="A123" s="617">
        <v>6</v>
      </c>
      <c r="B123" s="606" t="s">
        <v>114</v>
      </c>
      <c r="C123" s="657">
        <v>450000</v>
      </c>
      <c r="D123" s="655">
        <v>350000</v>
      </c>
      <c r="E123" s="659"/>
    </row>
    <row r="124" spans="1:5">
      <c r="A124" s="660">
        <v>7</v>
      </c>
      <c r="B124" s="606" t="s">
        <v>115</v>
      </c>
      <c r="C124" s="658">
        <v>16800</v>
      </c>
      <c r="D124" s="655">
        <f t="shared" si="0"/>
        <v>16800</v>
      </c>
      <c r="E124" s="604"/>
    </row>
    <row r="125" spans="1:5">
      <c r="A125" s="661">
        <v>8</v>
      </c>
      <c r="B125" s="662" t="s">
        <v>116</v>
      </c>
      <c r="C125" s="663">
        <v>15000</v>
      </c>
      <c r="D125" s="655">
        <f t="shared" si="0"/>
        <v>15000</v>
      </c>
      <c r="E125" s="664"/>
    </row>
    <row r="126" spans="1:5">
      <c r="A126" s="542">
        <v>9</v>
      </c>
      <c r="B126" s="541" t="s">
        <v>636</v>
      </c>
      <c r="C126" s="543">
        <v>10000</v>
      </c>
      <c r="D126" s="655">
        <f t="shared" si="0"/>
        <v>10000</v>
      </c>
      <c r="E126" s="541"/>
    </row>
    <row r="127" spans="1:5">
      <c r="A127" s="542">
        <v>10</v>
      </c>
      <c r="B127" s="541" t="s">
        <v>667</v>
      </c>
      <c r="C127" s="543"/>
      <c r="D127" s="655">
        <v>328092</v>
      </c>
      <c r="E127" s="541" t="s">
        <v>668</v>
      </c>
    </row>
    <row r="128" spans="1:5" s="545" customFormat="1">
      <c r="A128" s="536" t="s">
        <v>37</v>
      </c>
      <c r="B128" s="537" t="s">
        <v>264</v>
      </c>
      <c r="C128" s="537"/>
      <c r="D128" s="538">
        <f>+D129+D130+D131+D132+D133+D134+D135+D136+D137+D138+D139+D140+D141+D142+D143+D144+D145+D146+D147+D148+D149+D150+D151+D152+D153</f>
        <v>684000</v>
      </c>
      <c r="E128" s="537"/>
    </row>
    <row r="129" spans="1:5">
      <c r="A129" s="542">
        <v>1</v>
      </c>
      <c r="B129" s="541" t="s">
        <v>260</v>
      </c>
      <c r="C129" s="543">
        <v>60000000</v>
      </c>
      <c r="D129" s="665">
        <v>40000</v>
      </c>
      <c r="E129" s="541" t="s">
        <v>834</v>
      </c>
    </row>
    <row r="130" spans="1:5">
      <c r="A130" s="542">
        <v>2</v>
      </c>
      <c r="B130" s="541" t="s">
        <v>261</v>
      </c>
      <c r="C130" s="543">
        <v>200000000</v>
      </c>
      <c r="D130" s="665">
        <v>30000</v>
      </c>
      <c r="E130" s="541" t="s">
        <v>634</v>
      </c>
    </row>
    <row r="131" spans="1:5">
      <c r="A131" s="542">
        <v>3</v>
      </c>
      <c r="B131" s="541" t="s">
        <v>835</v>
      </c>
      <c r="C131" s="543">
        <v>30000000</v>
      </c>
      <c r="D131" s="543">
        <v>0</v>
      </c>
      <c r="E131" s="541"/>
    </row>
    <row r="132" spans="1:5">
      <c r="A132" s="542">
        <v>4</v>
      </c>
      <c r="B132" s="541" t="s">
        <v>262</v>
      </c>
      <c r="C132" s="543">
        <v>15000000</v>
      </c>
      <c r="D132" s="543">
        <v>10000</v>
      </c>
      <c r="E132" s="541"/>
    </row>
    <row r="133" spans="1:5">
      <c r="A133" s="542">
        <v>5</v>
      </c>
      <c r="B133" s="541" t="s">
        <v>836</v>
      </c>
      <c r="C133" s="543">
        <v>34000000</v>
      </c>
      <c r="D133" s="665">
        <v>34000</v>
      </c>
      <c r="E133" s="541"/>
    </row>
    <row r="134" spans="1:5">
      <c r="A134" s="542">
        <v>6</v>
      </c>
      <c r="B134" s="541" t="s">
        <v>263</v>
      </c>
      <c r="C134" s="543">
        <v>30000000</v>
      </c>
      <c r="D134" s="665">
        <f>6000*4</f>
        <v>24000</v>
      </c>
      <c r="E134" s="541"/>
    </row>
    <row r="135" spans="1:5">
      <c r="A135" s="542">
        <v>7</v>
      </c>
      <c r="B135" s="541" t="s">
        <v>99</v>
      </c>
      <c r="C135" s="543">
        <v>25000000</v>
      </c>
      <c r="D135" s="665">
        <v>10000</v>
      </c>
      <c r="E135" s="541"/>
    </row>
    <row r="136" spans="1:5">
      <c r="A136" s="542">
        <v>8</v>
      </c>
      <c r="B136" s="541" t="s">
        <v>837</v>
      </c>
      <c r="C136" s="543">
        <v>94000000</v>
      </c>
      <c r="D136" s="543">
        <v>0</v>
      </c>
      <c r="E136" s="541"/>
    </row>
    <row r="137" spans="1:5">
      <c r="A137" s="542">
        <v>9</v>
      </c>
      <c r="B137" s="541" t="s">
        <v>838</v>
      </c>
      <c r="C137" s="543">
        <v>20000000</v>
      </c>
      <c r="D137" s="665">
        <v>15000</v>
      </c>
      <c r="E137" s="541"/>
    </row>
    <row r="138" spans="1:5">
      <c r="A138" s="542">
        <v>10</v>
      </c>
      <c r="B138" s="541" t="s">
        <v>839</v>
      </c>
      <c r="C138" s="543">
        <v>180000000</v>
      </c>
      <c r="D138" s="665"/>
      <c r="E138" s="541"/>
    </row>
    <row r="139" spans="1:5">
      <c r="A139" s="542">
        <v>11</v>
      </c>
      <c r="B139" s="541" t="s">
        <v>840</v>
      </c>
      <c r="C139" s="543">
        <v>450000000</v>
      </c>
      <c r="D139" s="665"/>
      <c r="E139" s="541"/>
    </row>
    <row r="140" spans="1:5">
      <c r="A140" s="542">
        <v>12</v>
      </c>
      <c r="B140" s="541" t="s">
        <v>100</v>
      </c>
      <c r="C140" s="543">
        <v>100000000</v>
      </c>
      <c r="D140" s="665">
        <v>30000</v>
      </c>
      <c r="E140" s="541"/>
    </row>
    <row r="141" spans="1:5">
      <c r="A141" s="542">
        <v>13</v>
      </c>
      <c r="B141" s="541" t="s">
        <v>101</v>
      </c>
      <c r="C141" s="543">
        <v>50000000</v>
      </c>
      <c r="D141" s="665">
        <v>40000</v>
      </c>
      <c r="E141" s="541"/>
    </row>
    <row r="142" spans="1:5">
      <c r="A142" s="542">
        <v>14</v>
      </c>
      <c r="B142" s="541" t="s">
        <v>102</v>
      </c>
      <c r="C142" s="543">
        <v>60000000</v>
      </c>
      <c r="D142" s="665">
        <v>60000</v>
      </c>
      <c r="E142" s="541"/>
    </row>
    <row r="143" spans="1:5">
      <c r="A143" s="542">
        <v>15</v>
      </c>
      <c r="B143" s="541" t="s">
        <v>103</v>
      </c>
      <c r="C143" s="543">
        <v>30000000</v>
      </c>
      <c r="D143" s="666">
        <v>20000</v>
      </c>
      <c r="E143" s="897" t="s">
        <v>841</v>
      </c>
    </row>
    <row r="144" spans="1:5">
      <c r="A144" s="542">
        <v>16</v>
      </c>
      <c r="B144" s="541" t="s">
        <v>635</v>
      </c>
      <c r="C144" s="543">
        <v>40000000</v>
      </c>
      <c r="D144" s="666">
        <f>5000*3</f>
        <v>15000</v>
      </c>
      <c r="E144" s="898"/>
    </row>
    <row r="145" spans="1:6">
      <c r="A145" s="542">
        <v>17</v>
      </c>
      <c r="B145" s="541" t="s">
        <v>842</v>
      </c>
      <c r="C145" s="543">
        <v>20000000</v>
      </c>
      <c r="D145" s="666">
        <v>0</v>
      </c>
      <c r="E145" s="898"/>
    </row>
    <row r="146" spans="1:6">
      <c r="A146" s="542">
        <v>19</v>
      </c>
      <c r="B146" s="541" t="s">
        <v>104</v>
      </c>
      <c r="C146" s="543">
        <v>30000000</v>
      </c>
      <c r="D146" s="666">
        <v>30000</v>
      </c>
      <c r="E146" s="898"/>
    </row>
    <row r="147" spans="1:6">
      <c r="A147" s="542">
        <v>20</v>
      </c>
      <c r="B147" s="541" t="s">
        <v>105</v>
      </c>
      <c r="C147" s="543">
        <v>400000000</v>
      </c>
      <c r="D147" s="666">
        <v>250000</v>
      </c>
      <c r="E147" s="898"/>
      <c r="F147" s="667">
        <f>SUM(D143:D153)</f>
        <v>391000</v>
      </c>
    </row>
    <row r="148" spans="1:6" ht="15.75" customHeight="1">
      <c r="A148" s="542">
        <v>21</v>
      </c>
      <c r="B148" s="541" t="s">
        <v>106</v>
      </c>
      <c r="C148" s="543">
        <v>10000000</v>
      </c>
      <c r="D148" s="666">
        <v>10000</v>
      </c>
      <c r="E148" s="898"/>
    </row>
    <row r="149" spans="1:6">
      <c r="A149" s="542">
        <v>22</v>
      </c>
      <c r="B149" s="541" t="s">
        <v>281</v>
      </c>
      <c r="C149" s="543">
        <v>80000000</v>
      </c>
      <c r="D149" s="666">
        <v>30000</v>
      </c>
      <c r="E149" s="898"/>
    </row>
    <row r="150" spans="1:6">
      <c r="A150" s="542">
        <v>23</v>
      </c>
      <c r="B150" s="541" t="s">
        <v>843</v>
      </c>
      <c r="C150" s="543">
        <v>13200000</v>
      </c>
      <c r="D150" s="666">
        <v>11000</v>
      </c>
      <c r="E150" s="898"/>
    </row>
    <row r="151" spans="1:6">
      <c r="A151" s="542">
        <v>24</v>
      </c>
      <c r="B151" s="541" t="s">
        <v>844</v>
      </c>
      <c r="C151" s="543">
        <v>20000000</v>
      </c>
      <c r="D151" s="666">
        <v>0</v>
      </c>
      <c r="E151" s="898"/>
    </row>
    <row r="152" spans="1:6">
      <c r="A152" s="542">
        <v>25</v>
      </c>
      <c r="B152" s="541" t="s">
        <v>107</v>
      </c>
      <c r="C152" s="543">
        <v>20000000</v>
      </c>
      <c r="D152" s="666">
        <v>15000</v>
      </c>
      <c r="E152" s="898"/>
    </row>
    <row r="153" spans="1:6">
      <c r="A153" s="542">
        <v>26</v>
      </c>
      <c r="B153" s="541" t="s">
        <v>108</v>
      </c>
      <c r="C153" s="543">
        <v>21240000</v>
      </c>
      <c r="D153" s="666">
        <v>10000</v>
      </c>
      <c r="E153" s="899"/>
      <c r="F153" s="12">
        <f>12*400</f>
        <v>4800</v>
      </c>
    </row>
    <row r="154" spans="1:6" s="545" customFormat="1">
      <c r="A154" s="536" t="s">
        <v>78</v>
      </c>
      <c r="B154" s="537" t="s">
        <v>265</v>
      </c>
      <c r="C154" s="668"/>
      <c r="D154" s="538">
        <f>+D161+D162+D163+D164+D165+D166</f>
        <v>57000</v>
      </c>
      <c r="E154" s="537"/>
    </row>
    <row r="155" spans="1:6">
      <c r="A155" s="542">
        <v>1</v>
      </c>
      <c r="B155" s="541" t="s">
        <v>845</v>
      </c>
      <c r="C155" s="543">
        <v>1860</v>
      </c>
      <c r="D155" s="543"/>
      <c r="E155" s="541" t="s">
        <v>846</v>
      </c>
    </row>
    <row r="156" spans="1:6">
      <c r="A156" s="542">
        <v>2</v>
      </c>
      <c r="B156" s="541" t="s">
        <v>847</v>
      </c>
      <c r="C156" s="543">
        <v>18000</v>
      </c>
      <c r="D156" s="543"/>
      <c r="E156" s="541" t="str">
        <f>+E155</f>
        <v>Khoán chi thường xuyên</v>
      </c>
    </row>
    <row r="157" spans="1:6">
      <c r="A157" s="542">
        <v>3</v>
      </c>
      <c r="B157" s="541" t="s">
        <v>848</v>
      </c>
      <c r="C157" s="543">
        <v>5500</v>
      </c>
      <c r="D157" s="543"/>
      <c r="E157" s="541" t="str">
        <f>+E156</f>
        <v>Khoán chi thường xuyên</v>
      </c>
    </row>
    <row r="158" spans="1:6">
      <c r="A158" s="542">
        <v>4</v>
      </c>
      <c r="B158" s="541" t="s">
        <v>849</v>
      </c>
      <c r="C158" s="543">
        <v>3400</v>
      </c>
      <c r="D158" s="543"/>
      <c r="E158" s="541" t="str">
        <f>+E157</f>
        <v>Khoán chi thường xuyên</v>
      </c>
    </row>
    <row r="159" spans="1:6">
      <c r="A159" s="542">
        <v>5</v>
      </c>
      <c r="B159" s="541" t="s">
        <v>850</v>
      </c>
      <c r="C159" s="543">
        <v>1800</v>
      </c>
      <c r="D159" s="543"/>
      <c r="E159" s="541" t="str">
        <f>+E157</f>
        <v>Khoán chi thường xuyên</v>
      </c>
    </row>
    <row r="160" spans="1:6">
      <c r="A160" s="542">
        <v>6</v>
      </c>
      <c r="B160" s="541" t="s">
        <v>851</v>
      </c>
      <c r="C160" s="543">
        <v>36000</v>
      </c>
      <c r="D160" s="543"/>
      <c r="E160" s="541" t="str">
        <f>+E159</f>
        <v>Khoán chi thường xuyên</v>
      </c>
    </row>
    <row r="161" spans="1:6">
      <c r="A161" s="542">
        <v>7</v>
      </c>
      <c r="B161" s="541" t="s">
        <v>852</v>
      </c>
      <c r="C161" s="543">
        <v>22000</v>
      </c>
      <c r="D161" s="543"/>
      <c r="E161" s="541"/>
    </row>
    <row r="162" spans="1:6">
      <c r="A162" s="542">
        <v>8</v>
      </c>
      <c r="B162" s="541" t="s">
        <v>853</v>
      </c>
      <c r="C162" s="543">
        <v>14000</v>
      </c>
      <c r="D162" s="543">
        <f>2000*8</f>
        <v>16000</v>
      </c>
      <c r="E162" s="541" t="s">
        <v>854</v>
      </c>
    </row>
    <row r="163" spans="1:6">
      <c r="A163" s="542">
        <v>9</v>
      </c>
      <c r="B163" s="541" t="s">
        <v>225</v>
      </c>
      <c r="C163" s="543">
        <v>10000</v>
      </c>
      <c r="D163" s="543">
        <v>6000</v>
      </c>
      <c r="E163" s="541"/>
    </row>
    <row r="164" spans="1:6">
      <c r="A164" s="542">
        <v>10</v>
      </c>
      <c r="B164" s="541" t="s">
        <v>638</v>
      </c>
      <c r="C164" s="543">
        <v>73500</v>
      </c>
      <c r="D164" s="543">
        <v>35000</v>
      </c>
      <c r="E164" s="541"/>
    </row>
    <row r="165" spans="1:6">
      <c r="A165" s="542">
        <v>11</v>
      </c>
      <c r="B165" s="541" t="s">
        <v>855</v>
      </c>
      <c r="C165" s="543">
        <v>22000</v>
      </c>
      <c r="D165" s="543"/>
      <c r="E165" s="541" t="s">
        <v>856</v>
      </c>
    </row>
    <row r="166" spans="1:6">
      <c r="A166" s="542">
        <v>12</v>
      </c>
      <c r="B166" s="541" t="s">
        <v>857</v>
      </c>
      <c r="C166" s="543">
        <v>20000</v>
      </c>
      <c r="D166" s="543"/>
      <c r="E166" s="541" t="s">
        <v>858</v>
      </c>
    </row>
    <row r="167" spans="1:6" s="545" customFormat="1">
      <c r="A167" s="536" t="s">
        <v>859</v>
      </c>
      <c r="B167" s="537" t="s">
        <v>266</v>
      </c>
      <c r="C167" s="668">
        <f>+C168</f>
        <v>273985</v>
      </c>
      <c r="D167" s="538">
        <f>+D168</f>
        <v>192823</v>
      </c>
      <c r="E167" s="539" t="s">
        <v>860</v>
      </c>
    </row>
    <row r="168" spans="1:6">
      <c r="A168" s="542">
        <v>1</v>
      </c>
      <c r="B168" s="541" t="s">
        <v>267</v>
      </c>
      <c r="C168" s="543">
        <v>273985</v>
      </c>
      <c r="D168" s="669">
        <v>192823</v>
      </c>
      <c r="E168" s="670"/>
      <c r="F168" s="667">
        <f>+D168</f>
        <v>192823</v>
      </c>
    </row>
    <row r="169" spans="1:6" s="545" customFormat="1">
      <c r="A169" s="536" t="s">
        <v>79</v>
      </c>
      <c r="B169" s="537" t="s">
        <v>268</v>
      </c>
      <c r="C169" s="668"/>
      <c r="D169" s="671">
        <f>+D170+D174+D178+D180+D184</f>
        <v>294000</v>
      </c>
      <c r="E169" s="537"/>
    </row>
    <row r="170" spans="1:6" s="13" customFormat="1">
      <c r="A170" s="203">
        <v>1</v>
      </c>
      <c r="B170" s="205" t="s">
        <v>269</v>
      </c>
      <c r="C170" s="540"/>
      <c r="D170" s="540">
        <f>+D171+D172+D173</f>
        <v>157000</v>
      </c>
      <c r="E170" s="205"/>
    </row>
    <row r="171" spans="1:6">
      <c r="A171" s="542">
        <v>1.1000000000000001</v>
      </c>
      <c r="B171" s="541" t="s">
        <v>270</v>
      </c>
      <c r="C171" s="543"/>
      <c r="D171" s="543">
        <v>30000</v>
      </c>
      <c r="E171" s="541"/>
    </row>
    <row r="172" spans="1:6">
      <c r="A172" s="542">
        <v>1.2</v>
      </c>
      <c r="B172" s="541" t="s">
        <v>861</v>
      </c>
      <c r="C172" s="543"/>
      <c r="D172" s="543">
        <v>65000</v>
      </c>
      <c r="E172" s="541"/>
    </row>
    <row r="173" spans="1:6">
      <c r="A173" s="542">
        <v>1.3</v>
      </c>
      <c r="B173" s="541" t="s">
        <v>862</v>
      </c>
      <c r="C173" s="543"/>
      <c r="D173" s="543">
        <v>62000</v>
      </c>
      <c r="E173" s="541"/>
    </row>
    <row r="174" spans="1:6" s="13" customFormat="1">
      <c r="A174" s="203">
        <v>2</v>
      </c>
      <c r="B174" s="205" t="s">
        <v>271</v>
      </c>
      <c r="C174" s="540"/>
      <c r="D174" s="540">
        <f>+D175+D176+D177</f>
        <v>52000</v>
      </c>
      <c r="E174" s="205"/>
    </row>
    <row r="175" spans="1:6">
      <c r="A175" s="542">
        <v>2.1</v>
      </c>
      <c r="B175" s="541" t="s">
        <v>272</v>
      </c>
      <c r="C175" s="543"/>
      <c r="D175" s="543">
        <v>12000</v>
      </c>
      <c r="E175" s="541"/>
    </row>
    <row r="176" spans="1:6">
      <c r="A176" s="542">
        <v>2.2000000000000002</v>
      </c>
      <c r="B176" s="541" t="s">
        <v>81</v>
      </c>
      <c r="C176" s="543"/>
      <c r="D176" s="543">
        <v>20000</v>
      </c>
      <c r="E176" s="541"/>
    </row>
    <row r="177" spans="1:5">
      <c r="A177" s="542">
        <v>2.2999999999999998</v>
      </c>
      <c r="B177" s="541" t="s">
        <v>82</v>
      </c>
      <c r="C177" s="543"/>
      <c r="D177" s="543">
        <v>20000</v>
      </c>
      <c r="E177" s="541"/>
    </row>
    <row r="178" spans="1:5" s="13" customFormat="1">
      <c r="A178" s="203">
        <v>3</v>
      </c>
      <c r="B178" s="205" t="s">
        <v>273</v>
      </c>
      <c r="C178" s="540"/>
      <c r="D178" s="540">
        <f>+D179</f>
        <v>20000</v>
      </c>
      <c r="E178" s="205"/>
    </row>
    <row r="179" spans="1:5">
      <c r="A179" s="542">
        <v>3.1</v>
      </c>
      <c r="B179" s="541" t="s">
        <v>274</v>
      </c>
      <c r="C179" s="543"/>
      <c r="D179" s="543">
        <v>20000</v>
      </c>
      <c r="E179" s="541"/>
    </row>
    <row r="180" spans="1:5" s="13" customFormat="1">
      <c r="A180" s="203">
        <v>4</v>
      </c>
      <c r="B180" s="205" t="s">
        <v>275</v>
      </c>
      <c r="C180" s="540"/>
      <c r="D180" s="540">
        <f>+D181+D182+D183</f>
        <v>50000</v>
      </c>
      <c r="E180" s="205"/>
    </row>
    <row r="181" spans="1:5" ht="37.5">
      <c r="A181" s="542">
        <v>4.0999999999999996</v>
      </c>
      <c r="B181" s="10" t="s">
        <v>863</v>
      </c>
      <c r="C181" s="543"/>
      <c r="D181" s="543">
        <v>20000</v>
      </c>
      <c r="E181" s="541"/>
    </row>
    <row r="182" spans="1:5">
      <c r="A182" s="542">
        <v>4.2</v>
      </c>
      <c r="B182" s="541" t="s">
        <v>83</v>
      </c>
      <c r="C182" s="672"/>
      <c r="D182" s="543">
        <v>10000</v>
      </c>
      <c r="E182" s="541"/>
    </row>
    <row r="183" spans="1:5">
      <c r="A183" s="542">
        <v>4.3</v>
      </c>
      <c r="B183" s="541" t="s">
        <v>84</v>
      </c>
      <c r="C183" s="543"/>
      <c r="D183" s="543">
        <v>20000</v>
      </c>
      <c r="E183" s="541"/>
    </row>
    <row r="184" spans="1:5" s="13" customFormat="1">
      <c r="A184" s="203">
        <v>5</v>
      </c>
      <c r="B184" s="205" t="s">
        <v>276</v>
      </c>
      <c r="C184" s="540"/>
      <c r="D184" s="540">
        <f>+D185</f>
        <v>15000</v>
      </c>
      <c r="E184" s="205"/>
    </row>
    <row r="185" spans="1:5">
      <c r="A185" s="542">
        <v>5.0999999999999996</v>
      </c>
      <c r="B185" s="541" t="s">
        <v>85</v>
      </c>
      <c r="C185" s="543"/>
      <c r="D185" s="543">
        <v>15000</v>
      </c>
      <c r="E185" s="541"/>
    </row>
    <row r="186" spans="1:5" s="545" customFormat="1" ht="19.5" customHeight="1">
      <c r="A186" s="536" t="s">
        <v>80</v>
      </c>
      <c r="B186" s="537" t="s">
        <v>277</v>
      </c>
      <c r="C186" s="668"/>
      <c r="D186" s="668">
        <f>+D187</f>
        <v>2011368</v>
      </c>
      <c r="E186" s="537"/>
    </row>
    <row r="187" spans="1:5">
      <c r="A187" s="542"/>
      <c r="B187" s="541" t="s">
        <v>278</v>
      </c>
      <c r="C187" s="543"/>
      <c r="D187" s="543">
        <v>2011368</v>
      </c>
      <c r="E187" s="541" t="s">
        <v>282</v>
      </c>
    </row>
    <row r="200" spans="3:3">
      <c r="C200" s="12">
        <f>200+730+358</f>
        <v>1288</v>
      </c>
    </row>
  </sheetData>
  <mergeCells count="3">
    <mergeCell ref="E95:E99"/>
    <mergeCell ref="E104:E106"/>
    <mergeCell ref="E143:E153"/>
  </mergeCells>
  <pageMargins left="0.7" right="0.7" top="0.75" bottom="0.75" header="0.3" footer="0.3"/>
</worksheet>
</file>

<file path=xl/worksheets/sheet6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topLeftCell="A4" workbookViewId="0">
      <selection activeCell="A43" sqref="A43:E43"/>
    </sheetView>
  </sheetViews>
  <sheetFormatPr defaultRowHeight="16.5"/>
  <cols>
    <col min="1" max="1" width="4.85546875" customWidth="1"/>
    <col min="2" max="2" width="80.7109375" customWidth="1"/>
    <col min="3" max="3" width="12.140625" style="382" customWidth="1"/>
    <col min="4" max="4" width="9.85546875" style="382" customWidth="1"/>
    <col min="5" max="5" width="13.85546875" customWidth="1"/>
    <col min="6" max="6" width="20.28515625" customWidth="1"/>
    <col min="7" max="7" width="16.28515625" style="381" customWidth="1"/>
    <col min="257" max="257" width="4.85546875" customWidth="1"/>
    <col min="258" max="258" width="80.7109375" customWidth="1"/>
    <col min="259" max="259" width="12.140625" customWidth="1"/>
    <col min="260" max="260" width="9.85546875" customWidth="1"/>
    <col min="261" max="261" width="13.85546875" customWidth="1"/>
    <col min="262" max="262" width="20.28515625" customWidth="1"/>
    <col min="263" max="263" width="16.28515625" customWidth="1"/>
    <col min="513" max="513" width="4.85546875" customWidth="1"/>
    <col min="514" max="514" width="80.7109375" customWidth="1"/>
    <col min="515" max="515" width="12.140625" customWidth="1"/>
    <col min="516" max="516" width="9.85546875" customWidth="1"/>
    <col min="517" max="517" width="13.85546875" customWidth="1"/>
    <col min="518" max="518" width="20.28515625" customWidth="1"/>
    <col min="519" max="519" width="16.28515625" customWidth="1"/>
    <col min="769" max="769" width="4.85546875" customWidth="1"/>
    <col min="770" max="770" width="80.7109375" customWidth="1"/>
    <col min="771" max="771" width="12.140625" customWidth="1"/>
    <col min="772" max="772" width="9.85546875" customWidth="1"/>
    <col min="773" max="773" width="13.85546875" customWidth="1"/>
    <col min="774" max="774" width="20.28515625" customWidth="1"/>
    <col min="775" max="775" width="16.28515625" customWidth="1"/>
    <col min="1025" max="1025" width="4.85546875" customWidth="1"/>
    <col min="1026" max="1026" width="80.7109375" customWidth="1"/>
    <col min="1027" max="1027" width="12.140625" customWidth="1"/>
    <col min="1028" max="1028" width="9.85546875" customWidth="1"/>
    <col min="1029" max="1029" width="13.85546875" customWidth="1"/>
    <col min="1030" max="1030" width="20.28515625" customWidth="1"/>
    <col min="1031" max="1031" width="16.28515625" customWidth="1"/>
    <col min="1281" max="1281" width="4.85546875" customWidth="1"/>
    <col min="1282" max="1282" width="80.7109375" customWidth="1"/>
    <col min="1283" max="1283" width="12.140625" customWidth="1"/>
    <col min="1284" max="1284" width="9.85546875" customWidth="1"/>
    <col min="1285" max="1285" width="13.85546875" customWidth="1"/>
    <col min="1286" max="1286" width="20.28515625" customWidth="1"/>
    <col min="1287" max="1287" width="16.28515625" customWidth="1"/>
    <col min="1537" max="1537" width="4.85546875" customWidth="1"/>
    <col min="1538" max="1538" width="80.7109375" customWidth="1"/>
    <col min="1539" max="1539" width="12.140625" customWidth="1"/>
    <col min="1540" max="1540" width="9.85546875" customWidth="1"/>
    <col min="1541" max="1541" width="13.85546875" customWidth="1"/>
    <col min="1542" max="1542" width="20.28515625" customWidth="1"/>
    <col min="1543" max="1543" width="16.28515625" customWidth="1"/>
    <col min="1793" max="1793" width="4.85546875" customWidth="1"/>
    <col min="1794" max="1794" width="80.7109375" customWidth="1"/>
    <col min="1795" max="1795" width="12.140625" customWidth="1"/>
    <col min="1796" max="1796" width="9.85546875" customWidth="1"/>
    <col min="1797" max="1797" width="13.85546875" customWidth="1"/>
    <col min="1798" max="1798" width="20.28515625" customWidth="1"/>
    <col min="1799" max="1799" width="16.28515625" customWidth="1"/>
    <col min="2049" max="2049" width="4.85546875" customWidth="1"/>
    <col min="2050" max="2050" width="80.7109375" customWidth="1"/>
    <col min="2051" max="2051" width="12.140625" customWidth="1"/>
    <col min="2052" max="2052" width="9.85546875" customWidth="1"/>
    <col min="2053" max="2053" width="13.85546875" customWidth="1"/>
    <col min="2054" max="2054" width="20.28515625" customWidth="1"/>
    <col min="2055" max="2055" width="16.28515625" customWidth="1"/>
    <col min="2305" max="2305" width="4.85546875" customWidth="1"/>
    <col min="2306" max="2306" width="80.7109375" customWidth="1"/>
    <col min="2307" max="2307" width="12.140625" customWidth="1"/>
    <col min="2308" max="2308" width="9.85546875" customWidth="1"/>
    <col min="2309" max="2309" width="13.85546875" customWidth="1"/>
    <col min="2310" max="2310" width="20.28515625" customWidth="1"/>
    <col min="2311" max="2311" width="16.28515625" customWidth="1"/>
    <col min="2561" max="2561" width="4.85546875" customWidth="1"/>
    <col min="2562" max="2562" width="80.7109375" customWidth="1"/>
    <col min="2563" max="2563" width="12.140625" customWidth="1"/>
    <col min="2564" max="2564" width="9.85546875" customWidth="1"/>
    <col min="2565" max="2565" width="13.85546875" customWidth="1"/>
    <col min="2566" max="2566" width="20.28515625" customWidth="1"/>
    <col min="2567" max="2567" width="16.28515625" customWidth="1"/>
    <col min="2817" max="2817" width="4.85546875" customWidth="1"/>
    <col min="2818" max="2818" width="80.7109375" customWidth="1"/>
    <col min="2819" max="2819" width="12.140625" customWidth="1"/>
    <col min="2820" max="2820" width="9.85546875" customWidth="1"/>
    <col min="2821" max="2821" width="13.85546875" customWidth="1"/>
    <col min="2822" max="2822" width="20.28515625" customWidth="1"/>
    <col min="2823" max="2823" width="16.28515625" customWidth="1"/>
    <col min="3073" max="3073" width="4.85546875" customWidth="1"/>
    <col min="3074" max="3074" width="80.7109375" customWidth="1"/>
    <col min="3075" max="3075" width="12.140625" customWidth="1"/>
    <col min="3076" max="3076" width="9.85546875" customWidth="1"/>
    <col min="3077" max="3077" width="13.85546875" customWidth="1"/>
    <col min="3078" max="3078" width="20.28515625" customWidth="1"/>
    <col min="3079" max="3079" width="16.28515625" customWidth="1"/>
    <col min="3329" max="3329" width="4.85546875" customWidth="1"/>
    <col min="3330" max="3330" width="80.7109375" customWidth="1"/>
    <col min="3331" max="3331" width="12.140625" customWidth="1"/>
    <col min="3332" max="3332" width="9.85546875" customWidth="1"/>
    <col min="3333" max="3333" width="13.85546875" customWidth="1"/>
    <col min="3334" max="3334" width="20.28515625" customWidth="1"/>
    <col min="3335" max="3335" width="16.28515625" customWidth="1"/>
    <col min="3585" max="3585" width="4.85546875" customWidth="1"/>
    <col min="3586" max="3586" width="80.7109375" customWidth="1"/>
    <col min="3587" max="3587" width="12.140625" customWidth="1"/>
    <col min="3588" max="3588" width="9.85546875" customWidth="1"/>
    <col min="3589" max="3589" width="13.85546875" customWidth="1"/>
    <col min="3590" max="3590" width="20.28515625" customWidth="1"/>
    <col min="3591" max="3591" width="16.28515625" customWidth="1"/>
    <col min="3841" max="3841" width="4.85546875" customWidth="1"/>
    <col min="3842" max="3842" width="80.7109375" customWidth="1"/>
    <col min="3843" max="3843" width="12.140625" customWidth="1"/>
    <col min="3844" max="3844" width="9.85546875" customWidth="1"/>
    <col min="3845" max="3845" width="13.85546875" customWidth="1"/>
    <col min="3846" max="3846" width="20.28515625" customWidth="1"/>
    <col min="3847" max="3847" width="16.28515625" customWidth="1"/>
    <col min="4097" max="4097" width="4.85546875" customWidth="1"/>
    <col min="4098" max="4098" width="80.7109375" customWidth="1"/>
    <col min="4099" max="4099" width="12.140625" customWidth="1"/>
    <col min="4100" max="4100" width="9.85546875" customWidth="1"/>
    <col min="4101" max="4101" width="13.85546875" customWidth="1"/>
    <col min="4102" max="4102" width="20.28515625" customWidth="1"/>
    <col min="4103" max="4103" width="16.28515625" customWidth="1"/>
    <col min="4353" max="4353" width="4.85546875" customWidth="1"/>
    <col min="4354" max="4354" width="80.7109375" customWidth="1"/>
    <col min="4355" max="4355" width="12.140625" customWidth="1"/>
    <col min="4356" max="4356" width="9.85546875" customWidth="1"/>
    <col min="4357" max="4357" width="13.85546875" customWidth="1"/>
    <col min="4358" max="4358" width="20.28515625" customWidth="1"/>
    <col min="4359" max="4359" width="16.28515625" customWidth="1"/>
    <col min="4609" max="4609" width="4.85546875" customWidth="1"/>
    <col min="4610" max="4610" width="80.7109375" customWidth="1"/>
    <col min="4611" max="4611" width="12.140625" customWidth="1"/>
    <col min="4612" max="4612" width="9.85546875" customWidth="1"/>
    <col min="4613" max="4613" width="13.85546875" customWidth="1"/>
    <col min="4614" max="4614" width="20.28515625" customWidth="1"/>
    <col min="4615" max="4615" width="16.28515625" customWidth="1"/>
    <col min="4865" max="4865" width="4.85546875" customWidth="1"/>
    <col min="4866" max="4866" width="80.7109375" customWidth="1"/>
    <col min="4867" max="4867" width="12.140625" customWidth="1"/>
    <col min="4868" max="4868" width="9.85546875" customWidth="1"/>
    <col min="4869" max="4869" width="13.85546875" customWidth="1"/>
    <col min="4870" max="4870" width="20.28515625" customWidth="1"/>
    <col min="4871" max="4871" width="16.28515625" customWidth="1"/>
    <col min="5121" max="5121" width="4.85546875" customWidth="1"/>
    <col min="5122" max="5122" width="80.7109375" customWidth="1"/>
    <col min="5123" max="5123" width="12.140625" customWidth="1"/>
    <col min="5124" max="5124" width="9.85546875" customWidth="1"/>
    <col min="5125" max="5125" width="13.85546875" customWidth="1"/>
    <col min="5126" max="5126" width="20.28515625" customWidth="1"/>
    <col min="5127" max="5127" width="16.28515625" customWidth="1"/>
    <col min="5377" max="5377" width="4.85546875" customWidth="1"/>
    <col min="5378" max="5378" width="80.7109375" customWidth="1"/>
    <col min="5379" max="5379" width="12.140625" customWidth="1"/>
    <col min="5380" max="5380" width="9.85546875" customWidth="1"/>
    <col min="5381" max="5381" width="13.85546875" customWidth="1"/>
    <col min="5382" max="5382" width="20.28515625" customWidth="1"/>
    <col min="5383" max="5383" width="16.28515625" customWidth="1"/>
    <col min="5633" max="5633" width="4.85546875" customWidth="1"/>
    <col min="5634" max="5634" width="80.7109375" customWidth="1"/>
    <col min="5635" max="5635" width="12.140625" customWidth="1"/>
    <col min="5636" max="5636" width="9.85546875" customWidth="1"/>
    <col min="5637" max="5637" width="13.85546875" customWidth="1"/>
    <col min="5638" max="5638" width="20.28515625" customWidth="1"/>
    <col min="5639" max="5639" width="16.28515625" customWidth="1"/>
    <col min="5889" max="5889" width="4.85546875" customWidth="1"/>
    <col min="5890" max="5890" width="80.7109375" customWidth="1"/>
    <col min="5891" max="5891" width="12.140625" customWidth="1"/>
    <col min="5892" max="5892" width="9.85546875" customWidth="1"/>
    <col min="5893" max="5893" width="13.85546875" customWidth="1"/>
    <col min="5894" max="5894" width="20.28515625" customWidth="1"/>
    <col min="5895" max="5895" width="16.28515625" customWidth="1"/>
    <col min="6145" max="6145" width="4.85546875" customWidth="1"/>
    <col min="6146" max="6146" width="80.7109375" customWidth="1"/>
    <col min="6147" max="6147" width="12.140625" customWidth="1"/>
    <col min="6148" max="6148" width="9.85546875" customWidth="1"/>
    <col min="6149" max="6149" width="13.85546875" customWidth="1"/>
    <col min="6150" max="6150" width="20.28515625" customWidth="1"/>
    <col min="6151" max="6151" width="16.28515625" customWidth="1"/>
    <col min="6401" max="6401" width="4.85546875" customWidth="1"/>
    <col min="6402" max="6402" width="80.7109375" customWidth="1"/>
    <col min="6403" max="6403" width="12.140625" customWidth="1"/>
    <col min="6404" max="6404" width="9.85546875" customWidth="1"/>
    <col min="6405" max="6405" width="13.85546875" customWidth="1"/>
    <col min="6406" max="6406" width="20.28515625" customWidth="1"/>
    <col min="6407" max="6407" width="16.28515625" customWidth="1"/>
    <col min="6657" max="6657" width="4.85546875" customWidth="1"/>
    <col min="6658" max="6658" width="80.7109375" customWidth="1"/>
    <col min="6659" max="6659" width="12.140625" customWidth="1"/>
    <col min="6660" max="6660" width="9.85546875" customWidth="1"/>
    <col min="6661" max="6661" width="13.85546875" customWidth="1"/>
    <col min="6662" max="6662" width="20.28515625" customWidth="1"/>
    <col min="6663" max="6663" width="16.28515625" customWidth="1"/>
    <col min="6913" max="6913" width="4.85546875" customWidth="1"/>
    <col min="6914" max="6914" width="80.7109375" customWidth="1"/>
    <col min="6915" max="6915" width="12.140625" customWidth="1"/>
    <col min="6916" max="6916" width="9.85546875" customWidth="1"/>
    <col min="6917" max="6917" width="13.85546875" customWidth="1"/>
    <col min="6918" max="6918" width="20.28515625" customWidth="1"/>
    <col min="6919" max="6919" width="16.28515625" customWidth="1"/>
    <col min="7169" max="7169" width="4.85546875" customWidth="1"/>
    <col min="7170" max="7170" width="80.7109375" customWidth="1"/>
    <col min="7171" max="7171" width="12.140625" customWidth="1"/>
    <col min="7172" max="7172" width="9.85546875" customWidth="1"/>
    <col min="7173" max="7173" width="13.85546875" customWidth="1"/>
    <col min="7174" max="7174" width="20.28515625" customWidth="1"/>
    <col min="7175" max="7175" width="16.28515625" customWidth="1"/>
    <col min="7425" max="7425" width="4.85546875" customWidth="1"/>
    <col min="7426" max="7426" width="80.7109375" customWidth="1"/>
    <col min="7427" max="7427" width="12.140625" customWidth="1"/>
    <col min="7428" max="7428" width="9.85546875" customWidth="1"/>
    <col min="7429" max="7429" width="13.85546875" customWidth="1"/>
    <col min="7430" max="7430" width="20.28515625" customWidth="1"/>
    <col min="7431" max="7431" width="16.28515625" customWidth="1"/>
    <col min="7681" max="7681" width="4.85546875" customWidth="1"/>
    <col min="7682" max="7682" width="80.7109375" customWidth="1"/>
    <col min="7683" max="7683" width="12.140625" customWidth="1"/>
    <col min="7684" max="7684" width="9.85546875" customWidth="1"/>
    <col min="7685" max="7685" width="13.85546875" customWidth="1"/>
    <col min="7686" max="7686" width="20.28515625" customWidth="1"/>
    <col min="7687" max="7687" width="16.28515625" customWidth="1"/>
    <col min="7937" max="7937" width="4.85546875" customWidth="1"/>
    <col min="7938" max="7938" width="80.7109375" customWidth="1"/>
    <col min="7939" max="7939" width="12.140625" customWidth="1"/>
    <col min="7940" max="7940" width="9.85546875" customWidth="1"/>
    <col min="7941" max="7941" width="13.85546875" customWidth="1"/>
    <col min="7942" max="7942" width="20.28515625" customWidth="1"/>
    <col min="7943" max="7943" width="16.28515625" customWidth="1"/>
    <col min="8193" max="8193" width="4.85546875" customWidth="1"/>
    <col min="8194" max="8194" width="80.7109375" customWidth="1"/>
    <col min="8195" max="8195" width="12.140625" customWidth="1"/>
    <col min="8196" max="8196" width="9.85546875" customWidth="1"/>
    <col min="8197" max="8197" width="13.85546875" customWidth="1"/>
    <col min="8198" max="8198" width="20.28515625" customWidth="1"/>
    <col min="8199" max="8199" width="16.28515625" customWidth="1"/>
    <col min="8449" max="8449" width="4.85546875" customWidth="1"/>
    <col min="8450" max="8450" width="80.7109375" customWidth="1"/>
    <col min="8451" max="8451" width="12.140625" customWidth="1"/>
    <col min="8452" max="8452" width="9.85546875" customWidth="1"/>
    <col min="8453" max="8453" width="13.85546875" customWidth="1"/>
    <col min="8454" max="8454" width="20.28515625" customWidth="1"/>
    <col min="8455" max="8455" width="16.28515625" customWidth="1"/>
    <col min="8705" max="8705" width="4.85546875" customWidth="1"/>
    <col min="8706" max="8706" width="80.7109375" customWidth="1"/>
    <col min="8707" max="8707" width="12.140625" customWidth="1"/>
    <col min="8708" max="8708" width="9.85546875" customWidth="1"/>
    <col min="8709" max="8709" width="13.85546875" customWidth="1"/>
    <col min="8710" max="8710" width="20.28515625" customWidth="1"/>
    <col min="8711" max="8711" width="16.28515625" customWidth="1"/>
    <col min="8961" max="8961" width="4.85546875" customWidth="1"/>
    <col min="8962" max="8962" width="80.7109375" customWidth="1"/>
    <col min="8963" max="8963" width="12.140625" customWidth="1"/>
    <col min="8964" max="8964" width="9.85546875" customWidth="1"/>
    <col min="8965" max="8965" width="13.85546875" customWidth="1"/>
    <col min="8966" max="8966" width="20.28515625" customWidth="1"/>
    <col min="8967" max="8967" width="16.28515625" customWidth="1"/>
    <col min="9217" max="9217" width="4.85546875" customWidth="1"/>
    <col min="9218" max="9218" width="80.7109375" customWidth="1"/>
    <col min="9219" max="9219" width="12.140625" customWidth="1"/>
    <col min="9220" max="9220" width="9.85546875" customWidth="1"/>
    <col min="9221" max="9221" width="13.85546875" customWidth="1"/>
    <col min="9222" max="9222" width="20.28515625" customWidth="1"/>
    <col min="9223" max="9223" width="16.28515625" customWidth="1"/>
    <col min="9473" max="9473" width="4.85546875" customWidth="1"/>
    <col min="9474" max="9474" width="80.7109375" customWidth="1"/>
    <col min="9475" max="9475" width="12.140625" customWidth="1"/>
    <col min="9476" max="9476" width="9.85546875" customWidth="1"/>
    <col min="9477" max="9477" width="13.85546875" customWidth="1"/>
    <col min="9478" max="9478" width="20.28515625" customWidth="1"/>
    <col min="9479" max="9479" width="16.28515625" customWidth="1"/>
    <col min="9729" max="9729" width="4.85546875" customWidth="1"/>
    <col min="9730" max="9730" width="80.7109375" customWidth="1"/>
    <col min="9731" max="9731" width="12.140625" customWidth="1"/>
    <col min="9732" max="9732" width="9.85546875" customWidth="1"/>
    <col min="9733" max="9733" width="13.85546875" customWidth="1"/>
    <col min="9734" max="9734" width="20.28515625" customWidth="1"/>
    <col min="9735" max="9735" width="16.28515625" customWidth="1"/>
    <col min="9985" max="9985" width="4.85546875" customWidth="1"/>
    <col min="9986" max="9986" width="80.7109375" customWidth="1"/>
    <col min="9987" max="9987" width="12.140625" customWidth="1"/>
    <col min="9988" max="9988" width="9.85546875" customWidth="1"/>
    <col min="9989" max="9989" width="13.85546875" customWidth="1"/>
    <col min="9990" max="9990" width="20.28515625" customWidth="1"/>
    <col min="9991" max="9991" width="16.28515625" customWidth="1"/>
    <col min="10241" max="10241" width="4.85546875" customWidth="1"/>
    <col min="10242" max="10242" width="80.7109375" customWidth="1"/>
    <col min="10243" max="10243" width="12.140625" customWidth="1"/>
    <col min="10244" max="10244" width="9.85546875" customWidth="1"/>
    <col min="10245" max="10245" width="13.85546875" customWidth="1"/>
    <col min="10246" max="10246" width="20.28515625" customWidth="1"/>
    <col min="10247" max="10247" width="16.28515625" customWidth="1"/>
    <col min="10497" max="10497" width="4.85546875" customWidth="1"/>
    <col min="10498" max="10498" width="80.7109375" customWidth="1"/>
    <col min="10499" max="10499" width="12.140625" customWidth="1"/>
    <col min="10500" max="10500" width="9.85546875" customWidth="1"/>
    <col min="10501" max="10501" width="13.85546875" customWidth="1"/>
    <col min="10502" max="10502" width="20.28515625" customWidth="1"/>
    <col min="10503" max="10503" width="16.28515625" customWidth="1"/>
    <col min="10753" max="10753" width="4.85546875" customWidth="1"/>
    <col min="10754" max="10754" width="80.7109375" customWidth="1"/>
    <col min="10755" max="10755" width="12.140625" customWidth="1"/>
    <col min="10756" max="10756" width="9.85546875" customWidth="1"/>
    <col min="10757" max="10757" width="13.85546875" customWidth="1"/>
    <col min="10758" max="10758" width="20.28515625" customWidth="1"/>
    <col min="10759" max="10759" width="16.28515625" customWidth="1"/>
    <col min="11009" max="11009" width="4.85546875" customWidth="1"/>
    <col min="11010" max="11010" width="80.7109375" customWidth="1"/>
    <col min="11011" max="11011" width="12.140625" customWidth="1"/>
    <col min="11012" max="11012" width="9.85546875" customWidth="1"/>
    <col min="11013" max="11013" width="13.85546875" customWidth="1"/>
    <col min="11014" max="11014" width="20.28515625" customWidth="1"/>
    <col min="11015" max="11015" width="16.28515625" customWidth="1"/>
    <col min="11265" max="11265" width="4.85546875" customWidth="1"/>
    <col min="11266" max="11266" width="80.7109375" customWidth="1"/>
    <col min="11267" max="11267" width="12.140625" customWidth="1"/>
    <col min="11268" max="11268" width="9.85546875" customWidth="1"/>
    <col min="11269" max="11269" width="13.85546875" customWidth="1"/>
    <col min="11270" max="11270" width="20.28515625" customWidth="1"/>
    <col min="11271" max="11271" width="16.28515625" customWidth="1"/>
    <col min="11521" max="11521" width="4.85546875" customWidth="1"/>
    <col min="11522" max="11522" width="80.7109375" customWidth="1"/>
    <col min="11523" max="11523" width="12.140625" customWidth="1"/>
    <col min="11524" max="11524" width="9.85546875" customWidth="1"/>
    <col min="11525" max="11525" width="13.85546875" customWidth="1"/>
    <col min="11526" max="11526" width="20.28515625" customWidth="1"/>
    <col min="11527" max="11527" width="16.28515625" customWidth="1"/>
    <col min="11777" max="11777" width="4.85546875" customWidth="1"/>
    <col min="11778" max="11778" width="80.7109375" customWidth="1"/>
    <col min="11779" max="11779" width="12.140625" customWidth="1"/>
    <col min="11780" max="11780" width="9.85546875" customWidth="1"/>
    <col min="11781" max="11781" width="13.85546875" customWidth="1"/>
    <col min="11782" max="11782" width="20.28515625" customWidth="1"/>
    <col min="11783" max="11783" width="16.28515625" customWidth="1"/>
    <col min="12033" max="12033" width="4.85546875" customWidth="1"/>
    <col min="12034" max="12034" width="80.7109375" customWidth="1"/>
    <col min="12035" max="12035" width="12.140625" customWidth="1"/>
    <col min="12036" max="12036" width="9.85546875" customWidth="1"/>
    <col min="12037" max="12037" width="13.85546875" customWidth="1"/>
    <col min="12038" max="12038" width="20.28515625" customWidth="1"/>
    <col min="12039" max="12039" width="16.28515625" customWidth="1"/>
    <col min="12289" max="12289" width="4.85546875" customWidth="1"/>
    <col min="12290" max="12290" width="80.7109375" customWidth="1"/>
    <col min="12291" max="12291" width="12.140625" customWidth="1"/>
    <col min="12292" max="12292" width="9.85546875" customWidth="1"/>
    <col min="12293" max="12293" width="13.85546875" customWidth="1"/>
    <col min="12294" max="12294" width="20.28515625" customWidth="1"/>
    <col min="12295" max="12295" width="16.28515625" customWidth="1"/>
    <col min="12545" max="12545" width="4.85546875" customWidth="1"/>
    <col min="12546" max="12546" width="80.7109375" customWidth="1"/>
    <col min="12547" max="12547" width="12.140625" customWidth="1"/>
    <col min="12548" max="12548" width="9.85546875" customWidth="1"/>
    <col min="12549" max="12549" width="13.85546875" customWidth="1"/>
    <col min="12550" max="12550" width="20.28515625" customWidth="1"/>
    <col min="12551" max="12551" width="16.28515625" customWidth="1"/>
    <col min="12801" max="12801" width="4.85546875" customWidth="1"/>
    <col min="12802" max="12802" width="80.7109375" customWidth="1"/>
    <col min="12803" max="12803" width="12.140625" customWidth="1"/>
    <col min="12804" max="12804" width="9.85546875" customWidth="1"/>
    <col min="12805" max="12805" width="13.85546875" customWidth="1"/>
    <col min="12806" max="12806" width="20.28515625" customWidth="1"/>
    <col min="12807" max="12807" width="16.28515625" customWidth="1"/>
    <col min="13057" max="13057" width="4.85546875" customWidth="1"/>
    <col min="13058" max="13058" width="80.7109375" customWidth="1"/>
    <col min="13059" max="13059" width="12.140625" customWidth="1"/>
    <col min="13060" max="13060" width="9.85546875" customWidth="1"/>
    <col min="13061" max="13061" width="13.85546875" customWidth="1"/>
    <col min="13062" max="13062" width="20.28515625" customWidth="1"/>
    <col min="13063" max="13063" width="16.28515625" customWidth="1"/>
    <col min="13313" max="13313" width="4.85546875" customWidth="1"/>
    <col min="13314" max="13314" width="80.7109375" customWidth="1"/>
    <col min="13315" max="13315" width="12.140625" customWidth="1"/>
    <col min="13316" max="13316" width="9.85546875" customWidth="1"/>
    <col min="13317" max="13317" width="13.85546875" customWidth="1"/>
    <col min="13318" max="13318" width="20.28515625" customWidth="1"/>
    <col min="13319" max="13319" width="16.28515625" customWidth="1"/>
    <col min="13569" max="13569" width="4.85546875" customWidth="1"/>
    <col min="13570" max="13570" width="80.7109375" customWidth="1"/>
    <col min="13571" max="13571" width="12.140625" customWidth="1"/>
    <col min="13572" max="13572" width="9.85546875" customWidth="1"/>
    <col min="13573" max="13573" width="13.85546875" customWidth="1"/>
    <col min="13574" max="13574" width="20.28515625" customWidth="1"/>
    <col min="13575" max="13575" width="16.28515625" customWidth="1"/>
    <col min="13825" max="13825" width="4.85546875" customWidth="1"/>
    <col min="13826" max="13826" width="80.7109375" customWidth="1"/>
    <col min="13827" max="13827" width="12.140625" customWidth="1"/>
    <col min="13828" max="13828" width="9.85546875" customWidth="1"/>
    <col min="13829" max="13829" width="13.85546875" customWidth="1"/>
    <col min="13830" max="13830" width="20.28515625" customWidth="1"/>
    <col min="13831" max="13831" width="16.28515625" customWidth="1"/>
    <col min="14081" max="14081" width="4.85546875" customWidth="1"/>
    <col min="14082" max="14082" width="80.7109375" customWidth="1"/>
    <col min="14083" max="14083" width="12.140625" customWidth="1"/>
    <col min="14084" max="14084" width="9.85546875" customWidth="1"/>
    <col min="14085" max="14085" width="13.85546875" customWidth="1"/>
    <col min="14086" max="14086" width="20.28515625" customWidth="1"/>
    <col min="14087" max="14087" width="16.28515625" customWidth="1"/>
    <col min="14337" max="14337" width="4.85546875" customWidth="1"/>
    <col min="14338" max="14338" width="80.7109375" customWidth="1"/>
    <col min="14339" max="14339" width="12.140625" customWidth="1"/>
    <col min="14340" max="14340" width="9.85546875" customWidth="1"/>
    <col min="14341" max="14341" width="13.85546875" customWidth="1"/>
    <col min="14342" max="14342" width="20.28515625" customWidth="1"/>
    <col min="14343" max="14343" width="16.28515625" customWidth="1"/>
    <col min="14593" max="14593" width="4.85546875" customWidth="1"/>
    <col min="14594" max="14594" width="80.7109375" customWidth="1"/>
    <col min="14595" max="14595" width="12.140625" customWidth="1"/>
    <col min="14596" max="14596" width="9.85546875" customWidth="1"/>
    <col min="14597" max="14597" width="13.85546875" customWidth="1"/>
    <col min="14598" max="14598" width="20.28515625" customWidth="1"/>
    <col min="14599" max="14599" width="16.28515625" customWidth="1"/>
    <col min="14849" max="14849" width="4.85546875" customWidth="1"/>
    <col min="14850" max="14850" width="80.7109375" customWidth="1"/>
    <col min="14851" max="14851" width="12.140625" customWidth="1"/>
    <col min="14852" max="14852" width="9.85546875" customWidth="1"/>
    <col min="14853" max="14853" width="13.85546875" customWidth="1"/>
    <col min="14854" max="14854" width="20.28515625" customWidth="1"/>
    <col min="14855" max="14855" width="16.28515625" customWidth="1"/>
    <col min="15105" max="15105" width="4.85546875" customWidth="1"/>
    <col min="15106" max="15106" width="80.7109375" customWidth="1"/>
    <col min="15107" max="15107" width="12.140625" customWidth="1"/>
    <col min="15108" max="15108" width="9.85546875" customWidth="1"/>
    <col min="15109" max="15109" width="13.85546875" customWidth="1"/>
    <col min="15110" max="15110" width="20.28515625" customWidth="1"/>
    <col min="15111" max="15111" width="16.28515625" customWidth="1"/>
    <col min="15361" max="15361" width="4.85546875" customWidth="1"/>
    <col min="15362" max="15362" width="80.7109375" customWidth="1"/>
    <col min="15363" max="15363" width="12.140625" customWidth="1"/>
    <col min="15364" max="15364" width="9.85546875" customWidth="1"/>
    <col min="15365" max="15365" width="13.85546875" customWidth="1"/>
    <col min="15366" max="15366" width="20.28515625" customWidth="1"/>
    <col min="15367" max="15367" width="16.28515625" customWidth="1"/>
    <col min="15617" max="15617" width="4.85546875" customWidth="1"/>
    <col min="15618" max="15618" width="80.7109375" customWidth="1"/>
    <col min="15619" max="15619" width="12.140625" customWidth="1"/>
    <col min="15620" max="15620" width="9.85546875" customWidth="1"/>
    <col min="15621" max="15621" width="13.85546875" customWidth="1"/>
    <col min="15622" max="15622" width="20.28515625" customWidth="1"/>
    <col min="15623" max="15623" width="16.28515625" customWidth="1"/>
    <col min="15873" max="15873" width="4.85546875" customWidth="1"/>
    <col min="15874" max="15874" width="80.7109375" customWidth="1"/>
    <col min="15875" max="15875" width="12.140625" customWidth="1"/>
    <col min="15876" max="15876" width="9.85546875" customWidth="1"/>
    <col min="15877" max="15877" width="13.85546875" customWidth="1"/>
    <col min="15878" max="15878" width="20.28515625" customWidth="1"/>
    <col min="15879" max="15879" width="16.28515625" customWidth="1"/>
    <col min="16129" max="16129" width="4.85546875" customWidth="1"/>
    <col min="16130" max="16130" width="80.7109375" customWidth="1"/>
    <col min="16131" max="16131" width="12.140625" customWidth="1"/>
    <col min="16132" max="16132" width="9.85546875" customWidth="1"/>
    <col min="16133" max="16133" width="13.85546875" customWidth="1"/>
    <col min="16134" max="16134" width="20.28515625" customWidth="1"/>
    <col min="16135" max="16135" width="16.28515625" customWidth="1"/>
  </cols>
  <sheetData>
    <row r="1" spans="1:7" ht="16.5" customHeight="1">
      <c r="A1" s="902" t="s">
        <v>564</v>
      </c>
      <c r="B1" s="902"/>
      <c r="C1" s="903" t="s">
        <v>565</v>
      </c>
      <c r="D1" s="903"/>
      <c r="E1" s="903"/>
      <c r="F1" s="903"/>
      <c r="G1" s="903"/>
    </row>
    <row r="2" spans="1:7" ht="16.5" customHeight="1">
      <c r="A2" s="903" t="s">
        <v>566</v>
      </c>
      <c r="B2" s="903"/>
      <c r="C2" s="903"/>
      <c r="D2" s="903"/>
      <c r="E2" s="903"/>
      <c r="F2" s="903"/>
      <c r="G2" s="903"/>
    </row>
    <row r="3" spans="1:7" ht="16.5" customHeight="1">
      <c r="A3" s="337"/>
      <c r="B3" s="337"/>
      <c r="C3" s="904" t="s">
        <v>567</v>
      </c>
      <c r="D3" s="904"/>
      <c r="E3" s="904"/>
      <c r="F3" s="904"/>
      <c r="G3" s="904"/>
    </row>
    <row r="4" spans="1:7" ht="20.25" customHeight="1">
      <c r="A4" s="905" t="s">
        <v>568</v>
      </c>
      <c r="B4" s="905"/>
      <c r="C4" s="905"/>
      <c r="D4" s="905"/>
      <c r="E4" s="905"/>
      <c r="F4" s="905"/>
      <c r="G4" s="905"/>
    </row>
    <row r="5" spans="1:7" ht="20.25" customHeight="1">
      <c r="A5" s="338"/>
      <c r="B5" s="338"/>
      <c r="C5" s="338"/>
      <c r="D5" s="338"/>
      <c r="E5" s="338"/>
      <c r="F5" s="338"/>
      <c r="G5" s="338"/>
    </row>
    <row r="6" spans="1:7" ht="21" customHeight="1">
      <c r="A6" s="339" t="s">
        <v>6</v>
      </c>
      <c r="B6" s="340" t="s">
        <v>2</v>
      </c>
      <c r="C6" s="340" t="s">
        <v>290</v>
      </c>
      <c r="D6" s="340" t="s">
        <v>569</v>
      </c>
      <c r="E6" s="340" t="s">
        <v>292</v>
      </c>
      <c r="F6" s="340" t="s">
        <v>286</v>
      </c>
      <c r="G6" s="341" t="s">
        <v>57</v>
      </c>
    </row>
    <row r="7" spans="1:7" ht="15" customHeight="1">
      <c r="A7" s="906" t="s">
        <v>570</v>
      </c>
      <c r="B7" s="906"/>
      <c r="C7" s="906"/>
      <c r="D7" s="906"/>
      <c r="E7" s="906"/>
      <c r="F7" s="342">
        <f>+F20+F33+F43+F52+F61+F70+F79+F88+F98+F108+F115+F125+F138+F145</f>
        <v>163323000</v>
      </c>
      <c r="G7" s="343"/>
    </row>
    <row r="8" spans="1:7" s="345" customFormat="1" ht="17.100000000000001" customHeight="1">
      <c r="A8" s="907" t="s">
        <v>571</v>
      </c>
      <c r="B8" s="908"/>
      <c r="C8" s="908"/>
      <c r="D8" s="908"/>
      <c r="E8" s="908"/>
      <c r="F8" s="909"/>
      <c r="G8" s="344"/>
    </row>
    <row r="9" spans="1:7" s="352" customFormat="1" ht="17.100000000000001" customHeight="1">
      <c r="A9" s="346">
        <v>1</v>
      </c>
      <c r="B9" s="347" t="s">
        <v>572</v>
      </c>
      <c r="C9" s="348" t="s">
        <v>573</v>
      </c>
      <c r="D9" s="349">
        <v>49</v>
      </c>
      <c r="E9" s="350">
        <v>35000</v>
      </c>
      <c r="F9" s="351">
        <f>E9*D9</f>
        <v>1715000</v>
      </c>
      <c r="G9" s="900"/>
    </row>
    <row r="10" spans="1:7" s="352" customFormat="1" ht="17.100000000000001" customHeight="1">
      <c r="A10" s="346">
        <v>2</v>
      </c>
      <c r="B10" s="353" t="s">
        <v>574</v>
      </c>
      <c r="C10" s="354" t="s">
        <v>337</v>
      </c>
      <c r="D10" s="349">
        <v>49</v>
      </c>
      <c r="E10" s="350">
        <v>5000</v>
      </c>
      <c r="F10" s="351">
        <f t="shared" ref="F10:F19" si="0">E10*D10</f>
        <v>245000</v>
      </c>
      <c r="G10" s="901"/>
    </row>
    <row r="11" spans="1:7" s="352" customFormat="1" ht="17.100000000000001" customHeight="1">
      <c r="A11" s="346">
        <v>3</v>
      </c>
      <c r="B11" s="355" t="s">
        <v>575</v>
      </c>
      <c r="C11" s="354" t="s">
        <v>573</v>
      </c>
      <c r="D11" s="349">
        <v>49</v>
      </c>
      <c r="E11" s="350">
        <v>6000</v>
      </c>
      <c r="F11" s="351">
        <f t="shared" si="0"/>
        <v>294000</v>
      </c>
      <c r="G11" s="901"/>
    </row>
    <row r="12" spans="1:7" s="352" customFormat="1" ht="17.100000000000001" customHeight="1">
      <c r="A12" s="346">
        <v>4</v>
      </c>
      <c r="B12" s="355" t="s">
        <v>576</v>
      </c>
      <c r="C12" s="354" t="s">
        <v>577</v>
      </c>
      <c r="D12" s="348">
        <v>1</v>
      </c>
      <c r="E12" s="350">
        <f>6*1200000</f>
        <v>7200000</v>
      </c>
      <c r="F12" s="351">
        <f t="shared" si="0"/>
        <v>7200000</v>
      </c>
      <c r="G12" s="901"/>
    </row>
    <row r="13" spans="1:7" s="352" customFormat="1" ht="17.100000000000001" customHeight="1">
      <c r="A13" s="346">
        <v>5</v>
      </c>
      <c r="B13" s="355" t="s">
        <v>578</v>
      </c>
      <c r="C13" s="354" t="s">
        <v>577</v>
      </c>
      <c r="D13" s="348">
        <v>1</v>
      </c>
      <c r="E13" s="350">
        <v>1600000</v>
      </c>
      <c r="F13" s="351">
        <f t="shared" si="0"/>
        <v>1600000</v>
      </c>
      <c r="G13" s="901"/>
    </row>
    <row r="14" spans="1:7" s="352" customFormat="1" ht="17.100000000000001" customHeight="1">
      <c r="A14" s="346">
        <v>6</v>
      </c>
      <c r="B14" s="355" t="s">
        <v>579</v>
      </c>
      <c r="C14" s="354" t="s">
        <v>577</v>
      </c>
      <c r="D14" s="354">
        <v>1</v>
      </c>
      <c r="E14" s="356">
        <v>800000</v>
      </c>
      <c r="F14" s="351">
        <f t="shared" si="0"/>
        <v>800000</v>
      </c>
      <c r="G14" s="901"/>
    </row>
    <row r="15" spans="1:7" s="352" customFormat="1" ht="17.100000000000001" customHeight="1">
      <c r="A15" s="346">
        <v>7</v>
      </c>
      <c r="B15" s="355" t="s">
        <v>580</v>
      </c>
      <c r="C15" s="354" t="s">
        <v>577</v>
      </c>
      <c r="D15" s="354">
        <v>1</v>
      </c>
      <c r="E15" s="356">
        <f>8*130000</f>
        <v>1040000</v>
      </c>
      <c r="F15" s="351">
        <f t="shared" si="0"/>
        <v>1040000</v>
      </c>
      <c r="G15" s="901"/>
    </row>
    <row r="16" spans="1:7" s="352" customFormat="1" ht="17.100000000000001" customHeight="1">
      <c r="A16" s="346">
        <v>8</v>
      </c>
      <c r="B16" s="355" t="s">
        <v>581</v>
      </c>
      <c r="C16" s="354" t="s">
        <v>582</v>
      </c>
      <c r="D16" s="357">
        <v>49</v>
      </c>
      <c r="E16" s="356">
        <v>30000</v>
      </c>
      <c r="F16" s="351">
        <f t="shared" si="0"/>
        <v>1470000</v>
      </c>
      <c r="G16" s="901"/>
    </row>
    <row r="17" spans="1:7" s="352" customFormat="1" ht="17.100000000000001" customHeight="1">
      <c r="A17" s="346">
        <v>9</v>
      </c>
      <c r="B17" s="355" t="s">
        <v>583</v>
      </c>
      <c r="C17" s="354"/>
      <c r="D17" s="354"/>
      <c r="E17" s="356"/>
      <c r="F17" s="351">
        <f t="shared" si="0"/>
        <v>0</v>
      </c>
      <c r="G17" s="901"/>
    </row>
    <row r="18" spans="1:7" s="352" customFormat="1" ht="17.100000000000001" customHeight="1">
      <c r="A18" s="346"/>
      <c r="B18" s="358" t="s">
        <v>584</v>
      </c>
      <c r="C18" s="354" t="s">
        <v>585</v>
      </c>
      <c r="D18" s="354">
        <v>4</v>
      </c>
      <c r="E18" s="356">
        <v>60000</v>
      </c>
      <c r="F18" s="351">
        <f t="shared" si="0"/>
        <v>240000</v>
      </c>
      <c r="G18" s="901"/>
    </row>
    <row r="19" spans="1:7" s="352" customFormat="1" ht="17.100000000000001" customHeight="1">
      <c r="A19" s="346"/>
      <c r="B19" s="358" t="s">
        <v>586</v>
      </c>
      <c r="C19" s="354" t="s">
        <v>587</v>
      </c>
      <c r="D19" s="357">
        <v>49</v>
      </c>
      <c r="E19" s="356">
        <v>6000</v>
      </c>
      <c r="F19" s="351">
        <f t="shared" si="0"/>
        <v>294000</v>
      </c>
      <c r="G19" s="910"/>
    </row>
    <row r="20" spans="1:7" s="360" customFormat="1" ht="17.100000000000001" customHeight="1">
      <c r="A20" s="911" t="s">
        <v>109</v>
      </c>
      <c r="B20" s="912"/>
      <c r="C20" s="912"/>
      <c r="D20" s="912"/>
      <c r="E20" s="913"/>
      <c r="F20" s="359">
        <f>SUM(F9:F19)</f>
        <v>14898000</v>
      </c>
      <c r="G20" s="5"/>
    </row>
    <row r="21" spans="1:7" s="363" customFormat="1" ht="17.100000000000001" customHeight="1">
      <c r="A21" s="914" t="s">
        <v>588</v>
      </c>
      <c r="B21" s="915"/>
      <c r="C21" s="915"/>
      <c r="D21" s="915"/>
      <c r="E21" s="916"/>
      <c r="F21" s="361"/>
      <c r="G21" s="362"/>
    </row>
    <row r="22" spans="1:7" s="352" customFormat="1" ht="17.100000000000001" customHeight="1">
      <c r="A22" s="346">
        <v>1</v>
      </c>
      <c r="B22" s="347" t="s">
        <v>572</v>
      </c>
      <c r="C22" s="348" t="s">
        <v>573</v>
      </c>
      <c r="D22" s="349">
        <v>90</v>
      </c>
      <c r="E22" s="364">
        <v>35000</v>
      </c>
      <c r="F22" s="351">
        <f>E22*D22</f>
        <v>3150000</v>
      </c>
      <c r="G22" s="900"/>
    </row>
    <row r="23" spans="1:7" s="352" customFormat="1" ht="17.100000000000001" customHeight="1">
      <c r="A23" s="346">
        <v>2</v>
      </c>
      <c r="B23" s="353" t="s">
        <v>574</v>
      </c>
      <c r="C23" s="354" t="s">
        <v>337</v>
      </c>
      <c r="D23" s="349">
        <v>90</v>
      </c>
      <c r="E23" s="350">
        <v>5000</v>
      </c>
      <c r="F23" s="351">
        <f t="shared" ref="F23:F32" si="1">E23*D23</f>
        <v>450000</v>
      </c>
      <c r="G23" s="901"/>
    </row>
    <row r="24" spans="1:7" s="352" customFormat="1" ht="17.100000000000001" customHeight="1">
      <c r="A24" s="346">
        <v>3</v>
      </c>
      <c r="B24" s="355" t="s">
        <v>575</v>
      </c>
      <c r="C24" s="354" t="s">
        <v>573</v>
      </c>
      <c r="D24" s="349">
        <v>90</v>
      </c>
      <c r="E24" s="350">
        <v>6000</v>
      </c>
      <c r="F24" s="351">
        <f t="shared" si="1"/>
        <v>540000</v>
      </c>
      <c r="G24" s="901"/>
    </row>
    <row r="25" spans="1:7" s="352" customFormat="1" ht="17.100000000000001" customHeight="1">
      <c r="A25" s="346">
        <v>4</v>
      </c>
      <c r="B25" s="355" t="s">
        <v>589</v>
      </c>
      <c r="C25" s="354" t="s">
        <v>577</v>
      </c>
      <c r="D25" s="348">
        <v>1</v>
      </c>
      <c r="E25" s="350">
        <v>4800000</v>
      </c>
      <c r="F25" s="351">
        <f t="shared" si="1"/>
        <v>4800000</v>
      </c>
      <c r="G25" s="901"/>
    </row>
    <row r="26" spans="1:7" s="352" customFormat="1" ht="17.100000000000001" customHeight="1">
      <c r="A26" s="346">
        <v>5</v>
      </c>
      <c r="B26" s="355" t="s">
        <v>590</v>
      </c>
      <c r="C26" s="354" t="s">
        <v>577</v>
      </c>
      <c r="D26" s="348">
        <v>1</v>
      </c>
      <c r="E26" s="350">
        <v>1000000</v>
      </c>
      <c r="F26" s="351">
        <f t="shared" si="1"/>
        <v>1000000</v>
      </c>
      <c r="G26" s="901"/>
    </row>
    <row r="27" spans="1:7" s="352" customFormat="1" ht="17.100000000000001" customHeight="1">
      <c r="A27" s="346">
        <v>6</v>
      </c>
      <c r="B27" s="355" t="s">
        <v>579</v>
      </c>
      <c r="C27" s="354" t="s">
        <v>577</v>
      </c>
      <c r="D27" s="354">
        <v>1</v>
      </c>
      <c r="E27" s="356">
        <v>800000</v>
      </c>
      <c r="F27" s="351">
        <f t="shared" si="1"/>
        <v>800000</v>
      </c>
      <c r="G27" s="901"/>
    </row>
    <row r="28" spans="1:7" s="352" customFormat="1" ht="17.100000000000001" customHeight="1">
      <c r="A28" s="346">
        <v>7</v>
      </c>
      <c r="B28" s="355" t="s">
        <v>591</v>
      </c>
      <c r="C28" s="354" t="s">
        <v>577</v>
      </c>
      <c r="D28" s="354">
        <v>1</v>
      </c>
      <c r="E28" s="356">
        <f>5*130000</f>
        <v>650000</v>
      </c>
      <c r="F28" s="351">
        <f t="shared" si="1"/>
        <v>650000</v>
      </c>
      <c r="G28" s="901"/>
    </row>
    <row r="29" spans="1:7" s="352" customFormat="1" ht="17.100000000000001" customHeight="1">
      <c r="A29" s="346">
        <v>8</v>
      </c>
      <c r="B29" s="355" t="s">
        <v>581</v>
      </c>
      <c r="C29" s="354" t="s">
        <v>582</v>
      </c>
      <c r="D29" s="357">
        <v>90</v>
      </c>
      <c r="E29" s="356">
        <v>30000</v>
      </c>
      <c r="F29" s="351">
        <f t="shared" si="1"/>
        <v>2700000</v>
      </c>
      <c r="G29" s="901"/>
    </row>
    <row r="30" spans="1:7" s="352" customFormat="1" ht="17.100000000000001" customHeight="1">
      <c r="A30" s="346">
        <v>9</v>
      </c>
      <c r="B30" s="355" t="s">
        <v>583</v>
      </c>
      <c r="C30" s="354"/>
      <c r="D30" s="354"/>
      <c r="E30" s="356"/>
      <c r="F30" s="351">
        <f t="shared" si="1"/>
        <v>0</v>
      </c>
      <c r="G30" s="901"/>
    </row>
    <row r="31" spans="1:7" s="352" customFormat="1" ht="17.100000000000001" customHeight="1">
      <c r="A31" s="346"/>
      <c r="B31" s="358" t="s">
        <v>584</v>
      </c>
      <c r="C31" s="354" t="s">
        <v>585</v>
      </c>
      <c r="D31" s="354">
        <v>1</v>
      </c>
      <c r="E31" s="356">
        <v>60000</v>
      </c>
      <c r="F31" s="351">
        <f t="shared" si="1"/>
        <v>60000</v>
      </c>
      <c r="G31" s="901"/>
    </row>
    <row r="32" spans="1:7" s="352" customFormat="1" ht="17.100000000000001" customHeight="1">
      <c r="A32" s="346"/>
      <c r="B32" s="358" t="s">
        <v>586</v>
      </c>
      <c r="C32" s="354" t="s">
        <v>587</v>
      </c>
      <c r="D32" s="357">
        <v>90</v>
      </c>
      <c r="E32" s="356">
        <v>6000</v>
      </c>
      <c r="F32" s="351">
        <f t="shared" si="1"/>
        <v>540000</v>
      </c>
      <c r="G32" s="901"/>
    </row>
    <row r="33" spans="1:7" s="360" customFormat="1" ht="17.100000000000001" customHeight="1">
      <c r="A33" s="911" t="s">
        <v>109</v>
      </c>
      <c r="B33" s="912"/>
      <c r="C33" s="912"/>
      <c r="D33" s="912"/>
      <c r="E33" s="913"/>
      <c r="F33" s="359">
        <f>SUM(F22:F32)</f>
        <v>14690000</v>
      </c>
      <c r="G33" s="365"/>
    </row>
    <row r="34" spans="1:7" s="363" customFormat="1" ht="40.5" customHeight="1">
      <c r="A34" s="917" t="s">
        <v>592</v>
      </c>
      <c r="B34" s="918"/>
      <c r="C34" s="918"/>
      <c r="D34" s="918"/>
      <c r="E34" s="919"/>
      <c r="F34" s="361"/>
      <c r="G34" s="362"/>
    </row>
    <row r="35" spans="1:7" s="352" customFormat="1" ht="17.100000000000001" customHeight="1">
      <c r="A35" s="346">
        <v>1</v>
      </c>
      <c r="B35" s="347" t="s">
        <v>572</v>
      </c>
      <c r="C35" s="348" t="s">
        <v>573</v>
      </c>
      <c r="D35" s="348">
        <v>315</v>
      </c>
      <c r="E35" s="350">
        <v>35000</v>
      </c>
      <c r="F35" s="351">
        <f>E35*D35</f>
        <v>11025000</v>
      </c>
      <c r="G35" s="366"/>
    </row>
    <row r="36" spans="1:7" s="352" customFormat="1" ht="17.100000000000001" customHeight="1">
      <c r="A36" s="346">
        <v>2</v>
      </c>
      <c r="B36" s="353" t="s">
        <v>574</v>
      </c>
      <c r="C36" s="354" t="s">
        <v>337</v>
      </c>
      <c r="D36" s="348">
        <v>315</v>
      </c>
      <c r="E36" s="350">
        <v>5000</v>
      </c>
      <c r="F36" s="351">
        <f t="shared" ref="F36:F42" si="2">E36*D36</f>
        <v>1575000</v>
      </c>
      <c r="G36" s="367"/>
    </row>
    <row r="37" spans="1:7" s="352" customFormat="1" ht="17.100000000000001" customHeight="1">
      <c r="A37" s="346">
        <v>3</v>
      </c>
      <c r="B37" s="355" t="s">
        <v>575</v>
      </c>
      <c r="C37" s="354" t="s">
        <v>573</v>
      </c>
      <c r="D37" s="348">
        <v>315</v>
      </c>
      <c r="E37" s="350">
        <v>6000</v>
      </c>
      <c r="F37" s="351">
        <f t="shared" si="2"/>
        <v>1890000</v>
      </c>
      <c r="G37" s="367"/>
    </row>
    <row r="38" spans="1:7" s="352" customFormat="1" ht="17.100000000000001" customHeight="1">
      <c r="A38" s="346">
        <v>4</v>
      </c>
      <c r="B38" s="355" t="s">
        <v>593</v>
      </c>
      <c r="C38" s="354" t="s">
        <v>284</v>
      </c>
      <c r="D38" s="348">
        <v>4</v>
      </c>
      <c r="E38" s="350">
        <v>1200000</v>
      </c>
      <c r="F38" s="351">
        <f t="shared" si="2"/>
        <v>4800000</v>
      </c>
      <c r="G38" s="367"/>
    </row>
    <row r="39" spans="1:7" s="352" customFormat="1" ht="17.100000000000001" customHeight="1">
      <c r="A39" s="346">
        <v>5</v>
      </c>
      <c r="B39" s="355" t="s">
        <v>594</v>
      </c>
      <c r="C39" s="354" t="s">
        <v>284</v>
      </c>
      <c r="D39" s="348">
        <v>2</v>
      </c>
      <c r="E39" s="350">
        <v>2000000</v>
      </c>
      <c r="F39" s="351">
        <f t="shared" si="2"/>
        <v>4000000</v>
      </c>
      <c r="G39" s="367"/>
    </row>
    <row r="40" spans="1:7" s="352" customFormat="1" ht="17.100000000000001" customHeight="1">
      <c r="A40" s="346">
        <v>6</v>
      </c>
      <c r="B40" s="355" t="s">
        <v>595</v>
      </c>
      <c r="C40" s="354" t="s">
        <v>284</v>
      </c>
      <c r="D40" s="348">
        <v>6</v>
      </c>
      <c r="E40" s="350">
        <v>200000</v>
      </c>
      <c r="F40" s="351">
        <f t="shared" si="2"/>
        <v>1200000</v>
      </c>
      <c r="G40" s="367"/>
    </row>
    <row r="41" spans="1:7" s="352" customFormat="1" ht="17.100000000000001" customHeight="1">
      <c r="A41" s="346">
        <v>7</v>
      </c>
      <c r="B41" s="355" t="s">
        <v>579</v>
      </c>
      <c r="C41" s="354" t="s">
        <v>577</v>
      </c>
      <c r="D41" s="354">
        <v>2</v>
      </c>
      <c r="E41" s="356">
        <v>800000</v>
      </c>
      <c r="F41" s="351">
        <f t="shared" si="2"/>
        <v>1600000</v>
      </c>
      <c r="G41" s="367"/>
    </row>
    <row r="42" spans="1:7" s="352" customFormat="1" ht="17.100000000000001" customHeight="1">
      <c r="A42" s="346">
        <v>8</v>
      </c>
      <c r="B42" s="355" t="s">
        <v>596</v>
      </c>
      <c r="C42" s="354" t="s">
        <v>284</v>
      </c>
      <c r="D42" s="354">
        <v>6</v>
      </c>
      <c r="E42" s="356">
        <v>130000</v>
      </c>
      <c r="F42" s="351">
        <f t="shared" si="2"/>
        <v>780000</v>
      </c>
      <c r="G42" s="368"/>
    </row>
    <row r="43" spans="1:7" s="360" customFormat="1" ht="17.100000000000001" customHeight="1">
      <c r="A43" s="911" t="s">
        <v>109</v>
      </c>
      <c r="B43" s="912"/>
      <c r="C43" s="912"/>
      <c r="D43" s="912"/>
      <c r="E43" s="913"/>
      <c r="F43" s="359">
        <f>SUM(F35:F42)</f>
        <v>26870000</v>
      </c>
      <c r="G43" s="369"/>
    </row>
    <row r="44" spans="1:7" s="363" customFormat="1" ht="17.100000000000001" customHeight="1">
      <c r="A44" s="917" t="s">
        <v>597</v>
      </c>
      <c r="B44" s="918"/>
      <c r="C44" s="918"/>
      <c r="D44" s="918"/>
      <c r="E44" s="919"/>
      <c r="F44" s="361"/>
      <c r="G44" s="362"/>
    </row>
    <row r="45" spans="1:7" s="352" customFormat="1" ht="17.100000000000001" customHeight="1">
      <c r="A45" s="346">
        <v>1</v>
      </c>
      <c r="B45" s="347" t="s">
        <v>572</v>
      </c>
      <c r="C45" s="348" t="s">
        <v>573</v>
      </c>
      <c r="D45" s="348">
        <v>70</v>
      </c>
      <c r="E45" s="350">
        <v>35000</v>
      </c>
      <c r="F45" s="351">
        <f>E45*D45</f>
        <v>2450000</v>
      </c>
      <c r="G45" s="366"/>
    </row>
    <row r="46" spans="1:7" s="352" customFormat="1" ht="17.100000000000001" customHeight="1">
      <c r="A46" s="346">
        <v>2</v>
      </c>
      <c r="B46" s="353" t="s">
        <v>574</v>
      </c>
      <c r="C46" s="354" t="s">
        <v>337</v>
      </c>
      <c r="D46" s="348">
        <v>70</v>
      </c>
      <c r="E46" s="350">
        <v>5000</v>
      </c>
      <c r="F46" s="351">
        <f t="shared" ref="F46:F51" si="3">E46*D46</f>
        <v>350000</v>
      </c>
      <c r="G46" s="367"/>
    </row>
    <row r="47" spans="1:7" s="352" customFormat="1" ht="17.100000000000001" customHeight="1">
      <c r="A47" s="346">
        <v>3</v>
      </c>
      <c r="B47" s="355" t="s">
        <v>575</v>
      </c>
      <c r="C47" s="354" t="s">
        <v>573</v>
      </c>
      <c r="D47" s="348">
        <v>70</v>
      </c>
      <c r="E47" s="350">
        <v>6000</v>
      </c>
      <c r="F47" s="351">
        <f t="shared" si="3"/>
        <v>420000</v>
      </c>
      <c r="G47" s="367"/>
    </row>
    <row r="48" spans="1:7" s="352" customFormat="1" ht="17.100000000000001" customHeight="1">
      <c r="A48" s="346">
        <v>4</v>
      </c>
      <c r="B48" s="355" t="s">
        <v>598</v>
      </c>
      <c r="C48" s="354" t="s">
        <v>284</v>
      </c>
      <c r="D48" s="348">
        <v>1</v>
      </c>
      <c r="E48" s="350">
        <v>1200000</v>
      </c>
      <c r="F48" s="351">
        <f t="shared" si="3"/>
        <v>1200000</v>
      </c>
      <c r="G48" s="367"/>
    </row>
    <row r="49" spans="1:7" s="352" customFormat="1" ht="17.100000000000001" customHeight="1">
      <c r="A49" s="346">
        <v>6</v>
      </c>
      <c r="B49" s="355" t="s">
        <v>595</v>
      </c>
      <c r="C49" s="354" t="s">
        <v>284</v>
      </c>
      <c r="D49" s="348">
        <v>1</v>
      </c>
      <c r="E49" s="350">
        <v>200000</v>
      </c>
      <c r="F49" s="351">
        <f t="shared" si="3"/>
        <v>200000</v>
      </c>
      <c r="G49" s="367"/>
    </row>
    <row r="50" spans="1:7" s="352" customFormat="1" ht="17.100000000000001" customHeight="1">
      <c r="A50" s="346">
        <v>7</v>
      </c>
      <c r="B50" s="355" t="s">
        <v>579</v>
      </c>
      <c r="C50" s="354" t="s">
        <v>577</v>
      </c>
      <c r="D50" s="354">
        <v>1</v>
      </c>
      <c r="E50" s="356">
        <v>800000</v>
      </c>
      <c r="F50" s="351">
        <f t="shared" si="3"/>
        <v>800000</v>
      </c>
      <c r="G50" s="367"/>
    </row>
    <row r="51" spans="1:7" s="352" customFormat="1" ht="17.100000000000001" customHeight="1">
      <c r="A51" s="346">
        <v>8</v>
      </c>
      <c r="B51" s="355" t="s">
        <v>596</v>
      </c>
      <c r="C51" s="354" t="s">
        <v>284</v>
      </c>
      <c r="D51" s="354">
        <v>1</v>
      </c>
      <c r="E51" s="356">
        <v>130000</v>
      </c>
      <c r="F51" s="351">
        <f t="shared" si="3"/>
        <v>130000</v>
      </c>
      <c r="G51" s="370"/>
    </row>
    <row r="52" spans="1:7" s="360" customFormat="1" ht="17.100000000000001" customHeight="1">
      <c r="A52" s="911" t="s">
        <v>109</v>
      </c>
      <c r="B52" s="912"/>
      <c r="C52" s="912"/>
      <c r="D52" s="912"/>
      <c r="E52" s="913"/>
      <c r="F52" s="359">
        <f>+SUM(F45:F51)</f>
        <v>5550000</v>
      </c>
      <c r="G52" s="365"/>
    </row>
    <row r="53" spans="1:7" s="363" customFormat="1" ht="17.100000000000001" customHeight="1">
      <c r="A53" s="917" t="s">
        <v>599</v>
      </c>
      <c r="B53" s="918"/>
      <c r="C53" s="918"/>
      <c r="D53" s="918"/>
      <c r="E53" s="919"/>
      <c r="F53" s="361"/>
      <c r="G53" s="371"/>
    </row>
    <row r="54" spans="1:7" s="352" customFormat="1" ht="17.100000000000001" customHeight="1">
      <c r="A54" s="346">
        <v>1</v>
      </c>
      <c r="B54" s="347" t="s">
        <v>572</v>
      </c>
      <c r="C54" s="348" t="s">
        <v>573</v>
      </c>
      <c r="D54" s="348">
        <v>120</v>
      </c>
      <c r="E54" s="350">
        <v>35000</v>
      </c>
      <c r="F54" s="351">
        <f>E54*D54</f>
        <v>4200000</v>
      </c>
      <c r="G54" s="365"/>
    </row>
    <row r="55" spans="1:7" s="352" customFormat="1" ht="17.100000000000001" customHeight="1">
      <c r="A55" s="346">
        <v>2</v>
      </c>
      <c r="B55" s="353" t="s">
        <v>574</v>
      </c>
      <c r="C55" s="354" t="s">
        <v>337</v>
      </c>
      <c r="D55" s="348">
        <v>120</v>
      </c>
      <c r="E55" s="350">
        <v>5000</v>
      </c>
      <c r="F55" s="351">
        <f t="shared" ref="F55:F60" si="4">E55*D55</f>
        <v>600000</v>
      </c>
      <c r="G55" s="365"/>
    </row>
    <row r="56" spans="1:7" s="352" customFormat="1" ht="17.100000000000001" customHeight="1">
      <c r="A56" s="346">
        <v>3</v>
      </c>
      <c r="B56" s="355" t="s">
        <v>575</v>
      </c>
      <c r="C56" s="354" t="s">
        <v>573</v>
      </c>
      <c r="D56" s="348">
        <v>120</v>
      </c>
      <c r="E56" s="350">
        <v>6000</v>
      </c>
      <c r="F56" s="351">
        <f t="shared" si="4"/>
        <v>720000</v>
      </c>
      <c r="G56" s="365"/>
    </row>
    <row r="57" spans="1:7" s="352" customFormat="1" ht="17.100000000000001" customHeight="1">
      <c r="A57" s="346">
        <v>4</v>
      </c>
      <c r="B57" s="355" t="s">
        <v>600</v>
      </c>
      <c r="C57" s="354" t="s">
        <v>284</v>
      </c>
      <c r="D57" s="348">
        <v>2</v>
      </c>
      <c r="E57" s="350">
        <v>1200000</v>
      </c>
      <c r="F57" s="351">
        <f t="shared" si="4"/>
        <v>2400000</v>
      </c>
      <c r="G57" s="365"/>
    </row>
    <row r="58" spans="1:7" s="352" customFormat="1" ht="17.100000000000001" customHeight="1">
      <c r="A58" s="346">
        <v>6</v>
      </c>
      <c r="B58" s="355" t="s">
        <v>595</v>
      </c>
      <c r="C58" s="354" t="s">
        <v>284</v>
      </c>
      <c r="D58" s="348">
        <v>2</v>
      </c>
      <c r="E58" s="350">
        <v>200000</v>
      </c>
      <c r="F58" s="351">
        <f t="shared" si="4"/>
        <v>400000</v>
      </c>
      <c r="G58" s="365"/>
    </row>
    <row r="59" spans="1:7" s="352" customFormat="1" ht="17.100000000000001" customHeight="1">
      <c r="A59" s="346">
        <v>7</v>
      </c>
      <c r="B59" s="355" t="s">
        <v>579</v>
      </c>
      <c r="C59" s="354" t="s">
        <v>577</v>
      </c>
      <c r="D59" s="354">
        <v>1</v>
      </c>
      <c r="E59" s="356">
        <v>800000</v>
      </c>
      <c r="F59" s="351">
        <f t="shared" si="4"/>
        <v>800000</v>
      </c>
      <c r="G59" s="365"/>
    </row>
    <row r="60" spans="1:7" s="352" customFormat="1" ht="17.100000000000001" customHeight="1">
      <c r="A60" s="346">
        <v>8</v>
      </c>
      <c r="B60" s="355" t="s">
        <v>596</v>
      </c>
      <c r="C60" s="354" t="s">
        <v>284</v>
      </c>
      <c r="D60" s="354">
        <v>2</v>
      </c>
      <c r="E60" s="356">
        <v>130000</v>
      </c>
      <c r="F60" s="351">
        <f t="shared" si="4"/>
        <v>260000</v>
      </c>
      <c r="G60" s="365"/>
    </row>
    <row r="61" spans="1:7" s="360" customFormat="1" ht="17.100000000000001" customHeight="1">
      <c r="A61" s="911" t="s">
        <v>109</v>
      </c>
      <c r="B61" s="912"/>
      <c r="C61" s="912"/>
      <c r="D61" s="912"/>
      <c r="E61" s="913"/>
      <c r="F61" s="359">
        <f>SUM(F54:F60)</f>
        <v>9380000</v>
      </c>
      <c r="G61" s="365"/>
    </row>
    <row r="62" spans="1:7" s="363" customFormat="1" ht="17.100000000000001" customHeight="1">
      <c r="A62" s="917" t="s">
        <v>601</v>
      </c>
      <c r="B62" s="918"/>
      <c r="C62" s="918"/>
      <c r="D62" s="918"/>
      <c r="E62" s="919"/>
      <c r="F62" s="361"/>
      <c r="G62" s="371"/>
    </row>
    <row r="63" spans="1:7" s="352" customFormat="1" ht="17.100000000000001" customHeight="1">
      <c r="A63" s="346">
        <v>1</v>
      </c>
      <c r="B63" s="347" t="s">
        <v>572</v>
      </c>
      <c r="C63" s="348" t="s">
        <v>573</v>
      </c>
      <c r="D63" s="348">
        <v>70</v>
      </c>
      <c r="E63" s="350">
        <v>35000</v>
      </c>
      <c r="F63" s="351">
        <f>E63*D63</f>
        <v>2450000</v>
      </c>
      <c r="G63" s="365"/>
    </row>
    <row r="64" spans="1:7" s="352" customFormat="1" ht="17.100000000000001" customHeight="1">
      <c r="A64" s="346">
        <v>2</v>
      </c>
      <c r="B64" s="353" t="s">
        <v>574</v>
      </c>
      <c r="C64" s="354" t="s">
        <v>337</v>
      </c>
      <c r="D64" s="348">
        <v>70</v>
      </c>
      <c r="E64" s="350">
        <v>5000</v>
      </c>
      <c r="F64" s="351">
        <f t="shared" ref="F64:F69" si="5">E64*D64</f>
        <v>350000</v>
      </c>
      <c r="G64" s="365"/>
    </row>
    <row r="65" spans="1:7" s="352" customFormat="1" ht="17.100000000000001" customHeight="1">
      <c r="A65" s="346">
        <v>3</v>
      </c>
      <c r="B65" s="355" t="s">
        <v>575</v>
      </c>
      <c r="C65" s="354" t="s">
        <v>573</v>
      </c>
      <c r="D65" s="348">
        <v>70</v>
      </c>
      <c r="E65" s="350">
        <v>6000</v>
      </c>
      <c r="F65" s="351">
        <f t="shared" si="5"/>
        <v>420000</v>
      </c>
      <c r="G65" s="365"/>
    </row>
    <row r="66" spans="1:7" s="352" customFormat="1" ht="17.100000000000001" customHeight="1">
      <c r="A66" s="346">
        <v>4</v>
      </c>
      <c r="B66" s="355" t="s">
        <v>602</v>
      </c>
      <c r="C66" s="354" t="s">
        <v>284</v>
      </c>
      <c r="D66" s="348">
        <v>4</v>
      </c>
      <c r="E66" s="350">
        <v>1200000</v>
      </c>
      <c r="F66" s="351">
        <f t="shared" si="5"/>
        <v>4800000</v>
      </c>
      <c r="G66" s="365"/>
    </row>
    <row r="67" spans="1:7" s="352" customFormat="1" ht="17.100000000000001" customHeight="1">
      <c r="A67" s="346">
        <v>6</v>
      </c>
      <c r="B67" s="355" t="s">
        <v>595</v>
      </c>
      <c r="C67" s="354" t="s">
        <v>284</v>
      </c>
      <c r="D67" s="348">
        <v>5</v>
      </c>
      <c r="E67" s="350">
        <v>200000</v>
      </c>
      <c r="F67" s="351">
        <f t="shared" si="5"/>
        <v>1000000</v>
      </c>
      <c r="G67" s="365"/>
    </row>
    <row r="68" spans="1:7" s="352" customFormat="1" ht="17.100000000000001" customHeight="1">
      <c r="A68" s="346">
        <v>7</v>
      </c>
      <c r="B68" s="355" t="s">
        <v>579</v>
      </c>
      <c r="C68" s="354" t="s">
        <v>577</v>
      </c>
      <c r="D68" s="354">
        <v>1</v>
      </c>
      <c r="E68" s="356">
        <v>800000</v>
      </c>
      <c r="F68" s="351">
        <f t="shared" si="5"/>
        <v>800000</v>
      </c>
      <c r="G68" s="365"/>
    </row>
    <row r="69" spans="1:7" s="352" customFormat="1" ht="17.100000000000001" customHeight="1">
      <c r="A69" s="346">
        <v>8</v>
      </c>
      <c r="B69" s="355" t="s">
        <v>596</v>
      </c>
      <c r="C69" s="354" t="s">
        <v>284</v>
      </c>
      <c r="D69" s="354">
        <v>5</v>
      </c>
      <c r="E69" s="356">
        <v>130000</v>
      </c>
      <c r="F69" s="351">
        <f t="shared" si="5"/>
        <v>650000</v>
      </c>
      <c r="G69" s="365"/>
    </row>
    <row r="70" spans="1:7" s="360" customFormat="1" ht="17.100000000000001" customHeight="1">
      <c r="A70" s="911" t="s">
        <v>109</v>
      </c>
      <c r="B70" s="912"/>
      <c r="C70" s="912"/>
      <c r="D70" s="912"/>
      <c r="E70" s="913"/>
      <c r="F70" s="359">
        <f>SUM(F63:F69)</f>
        <v>10470000</v>
      </c>
      <c r="G70" s="365"/>
    </row>
    <row r="71" spans="1:7" s="363" customFormat="1" ht="17.100000000000001" customHeight="1">
      <c r="A71" s="917" t="s">
        <v>603</v>
      </c>
      <c r="B71" s="918"/>
      <c r="C71" s="918"/>
      <c r="D71" s="918"/>
      <c r="E71" s="919"/>
      <c r="F71" s="361"/>
      <c r="G71" s="371"/>
    </row>
    <row r="72" spans="1:7" s="352" customFormat="1" ht="17.100000000000001" customHeight="1">
      <c r="A72" s="346">
        <v>1</v>
      </c>
      <c r="B72" s="347" t="s">
        <v>572</v>
      </c>
      <c r="C72" s="348" t="s">
        <v>573</v>
      </c>
      <c r="D72" s="348">
        <v>90</v>
      </c>
      <c r="E72" s="350">
        <v>35000</v>
      </c>
      <c r="F72" s="351">
        <f>E72*D72</f>
        <v>3150000</v>
      </c>
      <c r="G72" s="365"/>
    </row>
    <row r="73" spans="1:7" s="352" customFormat="1" ht="17.100000000000001" customHeight="1">
      <c r="A73" s="346">
        <v>2</v>
      </c>
      <c r="B73" s="353" t="s">
        <v>574</v>
      </c>
      <c r="C73" s="354" t="s">
        <v>337</v>
      </c>
      <c r="D73" s="348">
        <v>90</v>
      </c>
      <c r="E73" s="350">
        <v>5000</v>
      </c>
      <c r="F73" s="351">
        <f t="shared" ref="F73:F78" si="6">E73*D73</f>
        <v>450000</v>
      </c>
      <c r="G73" s="365"/>
    </row>
    <row r="74" spans="1:7" s="352" customFormat="1" ht="17.100000000000001" customHeight="1">
      <c r="A74" s="346">
        <v>3</v>
      </c>
      <c r="B74" s="355" t="s">
        <v>575</v>
      </c>
      <c r="C74" s="354" t="s">
        <v>573</v>
      </c>
      <c r="D74" s="348">
        <v>90</v>
      </c>
      <c r="E74" s="350">
        <v>6000</v>
      </c>
      <c r="F74" s="351">
        <f t="shared" si="6"/>
        <v>540000</v>
      </c>
      <c r="G74" s="365"/>
    </row>
    <row r="75" spans="1:7" s="352" customFormat="1" ht="17.100000000000001" customHeight="1">
      <c r="A75" s="346">
        <v>4</v>
      </c>
      <c r="B75" s="355" t="s">
        <v>593</v>
      </c>
      <c r="C75" s="354" t="s">
        <v>284</v>
      </c>
      <c r="D75" s="348">
        <v>4</v>
      </c>
      <c r="E75" s="350">
        <v>1200000</v>
      </c>
      <c r="F75" s="351">
        <f t="shared" si="6"/>
        <v>4800000</v>
      </c>
      <c r="G75" s="365"/>
    </row>
    <row r="76" spans="1:7" s="352" customFormat="1" ht="17.100000000000001" customHeight="1">
      <c r="A76" s="346">
        <v>6</v>
      </c>
      <c r="B76" s="355" t="s">
        <v>595</v>
      </c>
      <c r="C76" s="354" t="s">
        <v>284</v>
      </c>
      <c r="D76" s="348">
        <v>5</v>
      </c>
      <c r="E76" s="350">
        <v>200000</v>
      </c>
      <c r="F76" s="351">
        <f t="shared" si="6"/>
        <v>1000000</v>
      </c>
      <c r="G76" s="365"/>
    </row>
    <row r="77" spans="1:7" s="352" customFormat="1" ht="17.100000000000001" customHeight="1">
      <c r="A77" s="346">
        <v>7</v>
      </c>
      <c r="B77" s="355" t="s">
        <v>579</v>
      </c>
      <c r="C77" s="354" t="s">
        <v>577</v>
      </c>
      <c r="D77" s="354">
        <v>1</v>
      </c>
      <c r="E77" s="356">
        <v>800000</v>
      </c>
      <c r="F77" s="351">
        <f t="shared" si="6"/>
        <v>800000</v>
      </c>
      <c r="G77" s="365"/>
    </row>
    <row r="78" spans="1:7" s="352" customFormat="1" ht="17.100000000000001" customHeight="1">
      <c r="A78" s="346">
        <v>8</v>
      </c>
      <c r="B78" s="355" t="s">
        <v>596</v>
      </c>
      <c r="C78" s="354" t="s">
        <v>284</v>
      </c>
      <c r="D78" s="354">
        <v>5</v>
      </c>
      <c r="E78" s="356">
        <v>130000</v>
      </c>
      <c r="F78" s="351">
        <f t="shared" si="6"/>
        <v>650000</v>
      </c>
      <c r="G78" s="365"/>
    </row>
    <row r="79" spans="1:7" s="360" customFormat="1" ht="17.100000000000001" customHeight="1">
      <c r="A79" s="911" t="s">
        <v>109</v>
      </c>
      <c r="B79" s="912"/>
      <c r="C79" s="912"/>
      <c r="D79" s="912"/>
      <c r="E79" s="913"/>
      <c r="F79" s="359">
        <f>SUM(F72:F78)</f>
        <v>11390000</v>
      </c>
      <c r="G79" s="365"/>
    </row>
    <row r="80" spans="1:7" s="363" customFormat="1" ht="17.100000000000001" customHeight="1">
      <c r="A80" s="917" t="s">
        <v>604</v>
      </c>
      <c r="B80" s="918"/>
      <c r="C80" s="918"/>
      <c r="D80" s="918"/>
      <c r="E80" s="919"/>
      <c r="F80" s="361"/>
      <c r="G80" s="371"/>
    </row>
    <row r="81" spans="1:7" s="352" customFormat="1" ht="17.100000000000001" customHeight="1">
      <c r="A81" s="346">
        <v>1</v>
      </c>
      <c r="B81" s="347" t="s">
        <v>572</v>
      </c>
      <c r="C81" s="348" t="s">
        <v>573</v>
      </c>
      <c r="D81" s="348">
        <v>45</v>
      </c>
      <c r="E81" s="350">
        <v>35000</v>
      </c>
      <c r="F81" s="351">
        <f>E81*D81</f>
        <v>1575000</v>
      </c>
      <c r="G81" s="365"/>
    </row>
    <row r="82" spans="1:7" s="352" customFormat="1" ht="17.100000000000001" customHeight="1">
      <c r="A82" s="346">
        <v>2</v>
      </c>
      <c r="B82" s="353" t="s">
        <v>574</v>
      </c>
      <c r="C82" s="354" t="s">
        <v>337</v>
      </c>
      <c r="D82" s="348">
        <v>45</v>
      </c>
      <c r="E82" s="350">
        <v>5000</v>
      </c>
      <c r="F82" s="351">
        <f t="shared" ref="F82:F87" si="7">E82*D82</f>
        <v>225000</v>
      </c>
      <c r="G82" s="365"/>
    </row>
    <row r="83" spans="1:7" s="352" customFormat="1" ht="17.100000000000001" customHeight="1">
      <c r="A83" s="346">
        <v>3</v>
      </c>
      <c r="B83" s="355" t="s">
        <v>575</v>
      </c>
      <c r="C83" s="354" t="s">
        <v>573</v>
      </c>
      <c r="D83" s="348">
        <v>45</v>
      </c>
      <c r="E83" s="350">
        <v>6000</v>
      </c>
      <c r="F83" s="351">
        <f t="shared" si="7"/>
        <v>270000</v>
      </c>
      <c r="G83" s="365"/>
    </row>
    <row r="84" spans="1:7" s="352" customFormat="1" ht="17.100000000000001" customHeight="1">
      <c r="A84" s="346">
        <v>4</v>
      </c>
      <c r="B84" s="355" t="s">
        <v>600</v>
      </c>
      <c r="C84" s="354" t="s">
        <v>284</v>
      </c>
      <c r="D84" s="348">
        <v>2</v>
      </c>
      <c r="E84" s="350">
        <v>1200000</v>
      </c>
      <c r="F84" s="351">
        <f t="shared" si="7"/>
        <v>2400000</v>
      </c>
      <c r="G84" s="365"/>
    </row>
    <row r="85" spans="1:7" s="352" customFormat="1" ht="17.100000000000001" customHeight="1">
      <c r="A85" s="346">
        <v>6</v>
      </c>
      <c r="B85" s="355" t="s">
        <v>595</v>
      </c>
      <c r="C85" s="354" t="s">
        <v>284</v>
      </c>
      <c r="D85" s="348">
        <v>2</v>
      </c>
      <c r="E85" s="350">
        <v>200000</v>
      </c>
      <c r="F85" s="351">
        <f t="shared" si="7"/>
        <v>400000</v>
      </c>
      <c r="G85" s="365"/>
    </row>
    <row r="86" spans="1:7" s="352" customFormat="1" ht="17.100000000000001" customHeight="1">
      <c r="A86" s="346">
        <v>7</v>
      </c>
      <c r="B86" s="355" t="s">
        <v>579</v>
      </c>
      <c r="C86" s="354" t="s">
        <v>577</v>
      </c>
      <c r="D86" s="354">
        <v>1</v>
      </c>
      <c r="E86" s="356">
        <v>800000</v>
      </c>
      <c r="F86" s="351">
        <f t="shared" si="7"/>
        <v>800000</v>
      </c>
      <c r="G86" s="365"/>
    </row>
    <row r="87" spans="1:7" s="352" customFormat="1" ht="17.100000000000001" customHeight="1">
      <c r="A87" s="346">
        <v>8</v>
      </c>
      <c r="B87" s="355" t="s">
        <v>605</v>
      </c>
      <c r="C87" s="354" t="s">
        <v>284</v>
      </c>
      <c r="D87" s="354">
        <v>2</v>
      </c>
      <c r="E87" s="356">
        <v>130000</v>
      </c>
      <c r="F87" s="351">
        <f t="shared" si="7"/>
        <v>260000</v>
      </c>
      <c r="G87" s="365"/>
    </row>
    <row r="88" spans="1:7" s="360" customFormat="1" ht="17.100000000000001" customHeight="1">
      <c r="A88" s="911" t="s">
        <v>109</v>
      </c>
      <c r="B88" s="912"/>
      <c r="C88" s="912"/>
      <c r="D88" s="912"/>
      <c r="E88" s="913"/>
      <c r="F88" s="359">
        <f>SUM(F81:F87)</f>
        <v>5930000</v>
      </c>
      <c r="G88" s="365"/>
    </row>
    <row r="89" spans="1:7" s="363" customFormat="1" ht="17.100000000000001" customHeight="1">
      <c r="A89" s="917" t="s">
        <v>606</v>
      </c>
      <c r="B89" s="918"/>
      <c r="C89" s="918"/>
      <c r="D89" s="918"/>
      <c r="E89" s="919"/>
      <c r="F89" s="361"/>
      <c r="G89" s="372"/>
    </row>
    <row r="90" spans="1:7" s="352" customFormat="1" ht="17.100000000000001" customHeight="1">
      <c r="A90" s="346">
        <v>1</v>
      </c>
      <c r="B90" s="347" t="s">
        <v>572</v>
      </c>
      <c r="C90" s="348" t="s">
        <v>573</v>
      </c>
      <c r="D90" s="348">
        <v>92</v>
      </c>
      <c r="E90" s="350">
        <v>35000</v>
      </c>
      <c r="F90" s="351">
        <f>E90*D90</f>
        <v>3220000</v>
      </c>
      <c r="G90" s="365"/>
    </row>
    <row r="91" spans="1:7" s="352" customFormat="1" ht="17.100000000000001" customHeight="1">
      <c r="A91" s="346">
        <v>2</v>
      </c>
      <c r="B91" s="353" t="s">
        <v>574</v>
      </c>
      <c r="C91" s="354" t="s">
        <v>337</v>
      </c>
      <c r="D91" s="348">
        <v>92</v>
      </c>
      <c r="E91" s="350">
        <v>5000</v>
      </c>
      <c r="F91" s="351">
        <f t="shared" ref="F91:F97" si="8">E91*D91</f>
        <v>460000</v>
      </c>
      <c r="G91" s="365"/>
    </row>
    <row r="92" spans="1:7" s="352" customFormat="1" ht="17.100000000000001" customHeight="1">
      <c r="A92" s="346">
        <v>3</v>
      </c>
      <c r="B92" s="355" t="s">
        <v>575</v>
      </c>
      <c r="C92" s="354" t="s">
        <v>573</v>
      </c>
      <c r="D92" s="348">
        <v>92</v>
      </c>
      <c r="E92" s="350">
        <v>6000</v>
      </c>
      <c r="F92" s="351">
        <f t="shared" si="8"/>
        <v>552000</v>
      </c>
      <c r="G92" s="365"/>
    </row>
    <row r="93" spans="1:7" s="352" customFormat="1" ht="17.100000000000001" customHeight="1">
      <c r="A93" s="346">
        <v>4</v>
      </c>
      <c r="B93" s="355" t="s">
        <v>600</v>
      </c>
      <c r="C93" s="354" t="s">
        <v>284</v>
      </c>
      <c r="D93" s="348">
        <v>2</v>
      </c>
      <c r="E93" s="350">
        <v>1200000</v>
      </c>
      <c r="F93" s="351">
        <f t="shared" si="8"/>
        <v>2400000</v>
      </c>
      <c r="G93" s="365"/>
    </row>
    <row r="94" spans="1:7" s="352" customFormat="1" ht="17.100000000000001" customHeight="1">
      <c r="A94" s="346">
        <v>5</v>
      </c>
      <c r="B94" s="355" t="s">
        <v>607</v>
      </c>
      <c r="C94" s="354" t="s">
        <v>284</v>
      </c>
      <c r="D94" s="348">
        <v>2</v>
      </c>
      <c r="E94" s="350">
        <v>2000000</v>
      </c>
      <c r="F94" s="351">
        <f t="shared" si="8"/>
        <v>4000000</v>
      </c>
      <c r="G94" s="365"/>
    </row>
    <row r="95" spans="1:7" s="352" customFormat="1" ht="17.100000000000001" customHeight="1">
      <c r="A95" s="346">
        <v>6</v>
      </c>
      <c r="B95" s="355" t="s">
        <v>595</v>
      </c>
      <c r="C95" s="354" t="s">
        <v>284</v>
      </c>
      <c r="D95" s="348">
        <v>4.5</v>
      </c>
      <c r="E95" s="350">
        <v>200000</v>
      </c>
      <c r="F95" s="351">
        <f t="shared" si="8"/>
        <v>900000</v>
      </c>
      <c r="G95" s="365"/>
    </row>
    <row r="96" spans="1:7" s="352" customFormat="1" ht="17.100000000000001" customHeight="1">
      <c r="A96" s="346">
        <v>7</v>
      </c>
      <c r="B96" s="355" t="s">
        <v>579</v>
      </c>
      <c r="C96" s="354" t="s">
        <v>577</v>
      </c>
      <c r="D96" s="354">
        <v>1</v>
      </c>
      <c r="E96" s="356">
        <v>800000</v>
      </c>
      <c r="F96" s="351">
        <f t="shared" si="8"/>
        <v>800000</v>
      </c>
      <c r="G96" s="365"/>
    </row>
    <row r="97" spans="1:7" s="352" customFormat="1" ht="17.100000000000001" customHeight="1">
      <c r="A97" s="346">
        <v>8</v>
      </c>
      <c r="B97" s="355" t="s">
        <v>596</v>
      </c>
      <c r="C97" s="354" t="s">
        <v>284</v>
      </c>
      <c r="D97" s="354">
        <v>5</v>
      </c>
      <c r="E97" s="356">
        <v>130000</v>
      </c>
      <c r="F97" s="351">
        <f t="shared" si="8"/>
        <v>650000</v>
      </c>
      <c r="G97" s="365"/>
    </row>
    <row r="98" spans="1:7" s="360" customFormat="1" ht="17.100000000000001" customHeight="1">
      <c r="A98" s="911" t="s">
        <v>109</v>
      </c>
      <c r="B98" s="912"/>
      <c r="C98" s="912"/>
      <c r="D98" s="912"/>
      <c r="E98" s="913"/>
      <c r="F98" s="359">
        <f>SUM(F90:F97)</f>
        <v>12982000</v>
      </c>
      <c r="G98" s="365"/>
    </row>
    <row r="99" spans="1:7" s="363" customFormat="1" ht="17.100000000000001" customHeight="1">
      <c r="A99" s="917" t="s">
        <v>608</v>
      </c>
      <c r="B99" s="918"/>
      <c r="C99" s="918"/>
      <c r="D99" s="918"/>
      <c r="E99" s="919"/>
      <c r="F99" s="361"/>
      <c r="G99" s="371"/>
    </row>
    <row r="100" spans="1:7" s="352" customFormat="1" ht="17.100000000000001" customHeight="1">
      <c r="A100" s="346">
        <v>1</v>
      </c>
      <c r="B100" s="347" t="s">
        <v>572</v>
      </c>
      <c r="C100" s="348" t="s">
        <v>573</v>
      </c>
      <c r="D100" s="348">
        <v>95</v>
      </c>
      <c r="E100" s="350">
        <v>35000</v>
      </c>
      <c r="F100" s="351">
        <f>+D100*E100</f>
        <v>3325000</v>
      </c>
      <c r="G100" s="365"/>
    </row>
    <row r="101" spans="1:7" s="352" customFormat="1" ht="17.100000000000001" customHeight="1">
      <c r="A101" s="346">
        <v>2</v>
      </c>
      <c r="B101" s="353" t="s">
        <v>574</v>
      </c>
      <c r="C101" s="354" t="s">
        <v>337</v>
      </c>
      <c r="D101" s="348">
        <v>95</v>
      </c>
      <c r="E101" s="350">
        <v>5000</v>
      </c>
      <c r="F101" s="351">
        <f t="shared" ref="F101:F107" si="9">+D101*E101</f>
        <v>475000</v>
      </c>
      <c r="G101" s="365"/>
    </row>
    <row r="102" spans="1:7" s="352" customFormat="1" ht="17.100000000000001" customHeight="1">
      <c r="A102" s="346">
        <v>3</v>
      </c>
      <c r="B102" s="355" t="s">
        <v>575</v>
      </c>
      <c r="C102" s="354" t="s">
        <v>573</v>
      </c>
      <c r="D102" s="348">
        <v>95</v>
      </c>
      <c r="E102" s="350">
        <v>6000</v>
      </c>
      <c r="F102" s="351">
        <f t="shared" si="9"/>
        <v>570000</v>
      </c>
      <c r="G102" s="365"/>
    </row>
    <row r="103" spans="1:7" s="352" customFormat="1" ht="17.100000000000001" customHeight="1">
      <c r="A103" s="346">
        <v>4</v>
      </c>
      <c r="B103" s="355" t="s">
        <v>609</v>
      </c>
      <c r="C103" s="354" t="s">
        <v>284</v>
      </c>
      <c r="D103" s="348">
        <v>2</v>
      </c>
      <c r="E103" s="350">
        <v>1200000</v>
      </c>
      <c r="F103" s="351">
        <f t="shared" si="9"/>
        <v>2400000</v>
      </c>
      <c r="G103" s="365"/>
    </row>
    <row r="104" spans="1:7" s="352" customFormat="1" ht="17.100000000000001" customHeight="1">
      <c r="A104" s="346">
        <v>5</v>
      </c>
      <c r="B104" s="355" t="s">
        <v>607</v>
      </c>
      <c r="C104" s="354" t="s">
        <v>284</v>
      </c>
      <c r="D104" s="348">
        <v>2</v>
      </c>
      <c r="E104" s="350">
        <v>2000000</v>
      </c>
      <c r="F104" s="351">
        <f t="shared" si="9"/>
        <v>4000000</v>
      </c>
      <c r="G104" s="365"/>
    </row>
    <row r="105" spans="1:7" s="352" customFormat="1" ht="17.100000000000001" customHeight="1">
      <c r="A105" s="346">
        <v>6</v>
      </c>
      <c r="B105" s="355" t="s">
        <v>595</v>
      </c>
      <c r="C105" s="354" t="s">
        <v>284</v>
      </c>
      <c r="D105" s="348">
        <v>4.5</v>
      </c>
      <c r="E105" s="350">
        <v>200000</v>
      </c>
      <c r="F105" s="351">
        <f t="shared" si="9"/>
        <v>900000</v>
      </c>
      <c r="G105" s="365"/>
    </row>
    <row r="106" spans="1:7" s="352" customFormat="1" ht="17.100000000000001" customHeight="1">
      <c r="A106" s="346">
        <v>7</v>
      </c>
      <c r="B106" s="355" t="s">
        <v>579</v>
      </c>
      <c r="C106" s="354" t="s">
        <v>577</v>
      </c>
      <c r="D106" s="354">
        <v>1</v>
      </c>
      <c r="E106" s="356">
        <v>800000</v>
      </c>
      <c r="F106" s="351">
        <f t="shared" si="9"/>
        <v>800000</v>
      </c>
      <c r="G106" s="365"/>
    </row>
    <row r="107" spans="1:7" s="352" customFormat="1" ht="17.100000000000001" customHeight="1">
      <c r="A107" s="346">
        <v>8</v>
      </c>
      <c r="B107" s="355" t="s">
        <v>596</v>
      </c>
      <c r="C107" s="354" t="s">
        <v>284</v>
      </c>
      <c r="D107" s="354">
        <v>5</v>
      </c>
      <c r="E107" s="356">
        <v>130000</v>
      </c>
      <c r="F107" s="351">
        <f t="shared" si="9"/>
        <v>650000</v>
      </c>
      <c r="G107" s="365"/>
    </row>
    <row r="108" spans="1:7" s="360" customFormat="1" ht="17.100000000000001" customHeight="1">
      <c r="A108" s="911" t="s">
        <v>109</v>
      </c>
      <c r="B108" s="912"/>
      <c r="C108" s="912"/>
      <c r="D108" s="912"/>
      <c r="E108" s="913"/>
      <c r="F108" s="359">
        <f>SUM(F100:F107)</f>
        <v>13120000</v>
      </c>
      <c r="G108" s="365"/>
    </row>
    <row r="109" spans="1:7" s="363" customFormat="1" ht="17.100000000000001" customHeight="1">
      <c r="A109" s="917" t="s">
        <v>610</v>
      </c>
      <c r="B109" s="918"/>
      <c r="C109" s="918"/>
      <c r="D109" s="918"/>
      <c r="E109" s="919"/>
      <c r="F109" s="361"/>
      <c r="G109" s="371"/>
    </row>
    <row r="110" spans="1:7" s="352" customFormat="1" ht="17.100000000000001" customHeight="1">
      <c r="A110" s="346">
        <v>1</v>
      </c>
      <c r="B110" s="347" t="s">
        <v>572</v>
      </c>
      <c r="C110" s="348" t="s">
        <v>573</v>
      </c>
      <c r="D110" s="348">
        <v>50</v>
      </c>
      <c r="E110" s="350">
        <v>35000</v>
      </c>
      <c r="F110" s="351">
        <f>E110*D110</f>
        <v>1750000</v>
      </c>
      <c r="G110" s="365"/>
    </row>
    <row r="111" spans="1:7" s="352" customFormat="1" ht="17.100000000000001" customHeight="1">
      <c r="A111" s="346">
        <v>2</v>
      </c>
      <c r="B111" s="355" t="s">
        <v>600</v>
      </c>
      <c r="C111" s="354" t="s">
        <v>284</v>
      </c>
      <c r="D111" s="348">
        <v>2</v>
      </c>
      <c r="E111" s="350">
        <v>1200000</v>
      </c>
      <c r="F111" s="351">
        <f>E111*D111</f>
        <v>2400000</v>
      </c>
      <c r="G111" s="365"/>
    </row>
    <row r="112" spans="1:7" s="352" customFormat="1" ht="17.100000000000001" customHeight="1">
      <c r="A112" s="346">
        <v>3</v>
      </c>
      <c r="B112" s="355" t="s">
        <v>595</v>
      </c>
      <c r="C112" s="354" t="s">
        <v>284</v>
      </c>
      <c r="D112" s="348">
        <v>2</v>
      </c>
      <c r="E112" s="350">
        <v>200000</v>
      </c>
      <c r="F112" s="351">
        <f>E112*D112</f>
        <v>400000</v>
      </c>
      <c r="G112" s="365"/>
    </row>
    <row r="113" spans="1:7" s="352" customFormat="1" ht="17.100000000000001" customHeight="1">
      <c r="A113" s="346">
        <v>4</v>
      </c>
      <c r="B113" s="355" t="s">
        <v>579</v>
      </c>
      <c r="C113" s="354" t="s">
        <v>577</v>
      </c>
      <c r="D113" s="354">
        <v>1</v>
      </c>
      <c r="E113" s="356">
        <v>800000</v>
      </c>
      <c r="F113" s="351">
        <f>E113*D113</f>
        <v>800000</v>
      </c>
      <c r="G113" s="365"/>
    </row>
    <row r="114" spans="1:7" s="352" customFormat="1" ht="17.100000000000001" customHeight="1">
      <c r="A114" s="346">
        <v>5</v>
      </c>
      <c r="B114" s="355" t="s">
        <v>596</v>
      </c>
      <c r="C114" s="354" t="s">
        <v>284</v>
      </c>
      <c r="D114" s="354">
        <v>2</v>
      </c>
      <c r="E114" s="356">
        <v>130000</v>
      </c>
      <c r="F114" s="351">
        <f>E114*D114</f>
        <v>260000</v>
      </c>
      <c r="G114" s="365"/>
    </row>
    <row r="115" spans="1:7" s="360" customFormat="1" ht="17.100000000000001" customHeight="1">
      <c r="A115" s="911" t="s">
        <v>109</v>
      </c>
      <c r="B115" s="912"/>
      <c r="C115" s="912"/>
      <c r="D115" s="912"/>
      <c r="E115" s="913"/>
      <c r="F115" s="359">
        <f>SUM(F110:F114)</f>
        <v>5610000</v>
      </c>
      <c r="G115" s="365"/>
    </row>
    <row r="116" spans="1:7" s="363" customFormat="1" ht="17.100000000000001" customHeight="1">
      <c r="A116" s="917" t="s">
        <v>611</v>
      </c>
      <c r="B116" s="918"/>
      <c r="C116" s="918"/>
      <c r="D116" s="918"/>
      <c r="E116" s="919"/>
      <c r="F116" s="361"/>
      <c r="G116" s="371"/>
    </row>
    <row r="117" spans="1:7" s="352" customFormat="1" ht="17.100000000000001" customHeight="1">
      <c r="A117" s="346">
        <v>1</v>
      </c>
      <c r="B117" s="347" t="s">
        <v>572</v>
      </c>
      <c r="C117" s="348" t="s">
        <v>573</v>
      </c>
      <c r="D117" s="348">
        <v>100</v>
      </c>
      <c r="E117" s="350">
        <v>35000</v>
      </c>
      <c r="F117" s="351">
        <f>E117*D117</f>
        <v>3500000</v>
      </c>
      <c r="G117" s="365"/>
    </row>
    <row r="118" spans="1:7" s="352" customFormat="1" ht="17.100000000000001" customHeight="1">
      <c r="A118" s="346">
        <v>2</v>
      </c>
      <c r="B118" s="353" t="s">
        <v>574</v>
      </c>
      <c r="C118" s="354" t="s">
        <v>337</v>
      </c>
      <c r="D118" s="348">
        <v>100</v>
      </c>
      <c r="E118" s="350">
        <v>5000</v>
      </c>
      <c r="F118" s="351">
        <f t="shared" ref="F118:F124" si="10">E118*D118</f>
        <v>500000</v>
      </c>
      <c r="G118" s="365"/>
    </row>
    <row r="119" spans="1:7" s="352" customFormat="1" ht="17.100000000000001" customHeight="1">
      <c r="A119" s="346">
        <v>3</v>
      </c>
      <c r="B119" s="355" t="s">
        <v>575</v>
      </c>
      <c r="C119" s="354" t="s">
        <v>573</v>
      </c>
      <c r="D119" s="348">
        <v>100</v>
      </c>
      <c r="E119" s="350">
        <v>6000</v>
      </c>
      <c r="F119" s="351">
        <f t="shared" si="10"/>
        <v>600000</v>
      </c>
      <c r="G119" s="365"/>
    </row>
    <row r="120" spans="1:7" s="352" customFormat="1" ht="17.100000000000001" customHeight="1">
      <c r="A120" s="346">
        <v>4</v>
      </c>
      <c r="B120" s="355" t="s">
        <v>609</v>
      </c>
      <c r="C120" s="354" t="s">
        <v>284</v>
      </c>
      <c r="D120" s="348">
        <v>2</v>
      </c>
      <c r="E120" s="350">
        <v>1200000</v>
      </c>
      <c r="F120" s="351">
        <f t="shared" si="10"/>
        <v>2400000</v>
      </c>
      <c r="G120" s="365"/>
    </row>
    <row r="121" spans="1:7" s="352" customFormat="1" ht="17.100000000000001" customHeight="1">
      <c r="A121" s="346">
        <v>5</v>
      </c>
      <c r="B121" s="355" t="s">
        <v>607</v>
      </c>
      <c r="C121" s="354" t="s">
        <v>284</v>
      </c>
      <c r="D121" s="348">
        <v>2</v>
      </c>
      <c r="E121" s="350">
        <v>2000000</v>
      </c>
      <c r="F121" s="351">
        <f t="shared" si="10"/>
        <v>4000000</v>
      </c>
      <c r="G121" s="365"/>
    </row>
    <row r="122" spans="1:7" s="352" customFormat="1" ht="17.100000000000001" customHeight="1">
      <c r="A122" s="346">
        <v>6</v>
      </c>
      <c r="B122" s="355" t="s">
        <v>595</v>
      </c>
      <c r="C122" s="354" t="s">
        <v>284</v>
      </c>
      <c r="D122" s="348">
        <v>4.5</v>
      </c>
      <c r="E122" s="350">
        <v>200000</v>
      </c>
      <c r="F122" s="351">
        <f t="shared" si="10"/>
        <v>900000</v>
      </c>
      <c r="G122" s="365"/>
    </row>
    <row r="123" spans="1:7" s="352" customFormat="1" ht="17.100000000000001" customHeight="1">
      <c r="A123" s="346">
        <v>7</v>
      </c>
      <c r="B123" s="355" t="s">
        <v>579</v>
      </c>
      <c r="C123" s="354" t="s">
        <v>577</v>
      </c>
      <c r="D123" s="354">
        <v>1</v>
      </c>
      <c r="E123" s="356">
        <v>800000</v>
      </c>
      <c r="F123" s="351">
        <f t="shared" si="10"/>
        <v>800000</v>
      </c>
      <c r="G123" s="365"/>
    </row>
    <row r="124" spans="1:7" s="352" customFormat="1" ht="17.100000000000001" customHeight="1">
      <c r="A124" s="346">
        <v>8</v>
      </c>
      <c r="B124" s="355" t="s">
        <v>596</v>
      </c>
      <c r="C124" s="354" t="s">
        <v>284</v>
      </c>
      <c r="D124" s="354">
        <v>5</v>
      </c>
      <c r="E124" s="356">
        <v>130000</v>
      </c>
      <c r="F124" s="351">
        <f t="shared" si="10"/>
        <v>650000</v>
      </c>
      <c r="G124" s="365"/>
    </row>
    <row r="125" spans="1:7" s="360" customFormat="1" ht="17.100000000000001" customHeight="1">
      <c r="A125" s="911" t="s">
        <v>109</v>
      </c>
      <c r="B125" s="912"/>
      <c r="C125" s="912"/>
      <c r="D125" s="912"/>
      <c r="E125" s="913"/>
      <c r="F125" s="359">
        <f>SUM(F117:F124)</f>
        <v>13350000</v>
      </c>
      <c r="G125" s="365"/>
    </row>
    <row r="126" spans="1:7" s="345" customFormat="1" ht="17.100000000000001" customHeight="1">
      <c r="A126" s="907" t="s">
        <v>612</v>
      </c>
      <c r="B126" s="908"/>
      <c r="C126" s="908"/>
      <c r="D126" s="908"/>
      <c r="E126" s="909"/>
      <c r="F126" s="361"/>
      <c r="G126" s="371"/>
    </row>
    <row r="127" spans="1:7" s="352" customFormat="1" ht="17.100000000000001" customHeight="1">
      <c r="A127" s="346">
        <v>1</v>
      </c>
      <c r="B127" s="347" t="s">
        <v>572</v>
      </c>
      <c r="C127" s="348" t="s">
        <v>573</v>
      </c>
      <c r="D127" s="348">
        <v>39</v>
      </c>
      <c r="E127" s="350">
        <v>35000</v>
      </c>
      <c r="F127" s="351">
        <f>E127*D127</f>
        <v>1365000</v>
      </c>
      <c r="G127" s="365"/>
    </row>
    <row r="128" spans="1:7" s="352" customFormat="1" ht="17.100000000000001" customHeight="1">
      <c r="A128" s="346">
        <v>2</v>
      </c>
      <c r="B128" s="353" t="s">
        <v>574</v>
      </c>
      <c r="C128" s="354" t="s">
        <v>337</v>
      </c>
      <c r="D128" s="348">
        <v>39</v>
      </c>
      <c r="E128" s="350">
        <v>5000</v>
      </c>
      <c r="F128" s="351">
        <f t="shared" ref="F128:F137" si="11">E128*D128</f>
        <v>195000</v>
      </c>
      <c r="G128" s="365"/>
    </row>
    <row r="129" spans="1:7" s="352" customFormat="1" ht="17.100000000000001" customHeight="1">
      <c r="A129" s="346">
        <v>3</v>
      </c>
      <c r="B129" s="355" t="s">
        <v>575</v>
      </c>
      <c r="C129" s="354" t="s">
        <v>573</v>
      </c>
      <c r="D129" s="348">
        <v>39</v>
      </c>
      <c r="E129" s="350">
        <v>6000</v>
      </c>
      <c r="F129" s="351">
        <f t="shared" si="11"/>
        <v>234000</v>
      </c>
      <c r="G129" s="365"/>
    </row>
    <row r="130" spans="1:7" s="352" customFormat="1" ht="17.100000000000001" customHeight="1">
      <c r="A130" s="346">
        <v>4</v>
      </c>
      <c r="B130" s="355" t="s">
        <v>613</v>
      </c>
      <c r="C130" s="354" t="s">
        <v>577</v>
      </c>
      <c r="D130" s="348">
        <v>1</v>
      </c>
      <c r="E130" s="350">
        <f>3.5*600000</f>
        <v>2100000</v>
      </c>
      <c r="F130" s="351">
        <f t="shared" si="11"/>
        <v>2100000</v>
      </c>
      <c r="G130" s="365"/>
    </row>
    <row r="131" spans="1:7" s="352" customFormat="1" ht="17.100000000000001" customHeight="1">
      <c r="A131" s="346">
        <v>5</v>
      </c>
      <c r="B131" s="355" t="s">
        <v>595</v>
      </c>
      <c r="C131" s="354" t="s">
        <v>614</v>
      </c>
      <c r="D131" s="348">
        <v>4</v>
      </c>
      <c r="E131" s="350">
        <v>200000</v>
      </c>
      <c r="F131" s="351">
        <f t="shared" si="11"/>
        <v>800000</v>
      </c>
      <c r="G131" s="365"/>
    </row>
    <row r="132" spans="1:7" s="352" customFormat="1" ht="17.100000000000001" customHeight="1">
      <c r="A132" s="346">
        <v>6</v>
      </c>
      <c r="B132" s="355" t="s">
        <v>579</v>
      </c>
      <c r="C132" s="354" t="s">
        <v>577</v>
      </c>
      <c r="D132" s="354">
        <v>1</v>
      </c>
      <c r="E132" s="356">
        <v>800000</v>
      </c>
      <c r="F132" s="351">
        <f t="shared" si="11"/>
        <v>800000</v>
      </c>
      <c r="G132" s="365"/>
    </row>
    <row r="133" spans="1:7" s="352" customFormat="1" ht="17.100000000000001" customHeight="1">
      <c r="A133" s="346">
        <v>7</v>
      </c>
      <c r="B133" s="355" t="s">
        <v>615</v>
      </c>
      <c r="C133" s="354" t="s">
        <v>616</v>
      </c>
      <c r="D133" s="354">
        <v>4</v>
      </c>
      <c r="E133" s="356">
        <v>130000</v>
      </c>
      <c r="F133" s="351">
        <f t="shared" si="11"/>
        <v>520000</v>
      </c>
      <c r="G133" s="365"/>
    </row>
    <row r="134" spans="1:7" s="352" customFormat="1" ht="17.100000000000001" customHeight="1">
      <c r="A134" s="346">
        <v>8</v>
      </c>
      <c r="B134" s="355" t="s">
        <v>581</v>
      </c>
      <c r="C134" s="354" t="s">
        <v>582</v>
      </c>
      <c r="D134" s="354">
        <v>39</v>
      </c>
      <c r="E134" s="356">
        <v>30000</v>
      </c>
      <c r="F134" s="351">
        <f t="shared" si="11"/>
        <v>1170000</v>
      </c>
      <c r="G134" s="365"/>
    </row>
    <row r="135" spans="1:7" s="352" customFormat="1" ht="17.100000000000001" customHeight="1">
      <c r="A135" s="346">
        <v>9</v>
      </c>
      <c r="B135" s="355" t="s">
        <v>583</v>
      </c>
      <c r="C135" s="354"/>
      <c r="D135" s="354"/>
      <c r="E135" s="356"/>
      <c r="F135" s="351">
        <f t="shared" si="11"/>
        <v>0</v>
      </c>
      <c r="G135" s="365"/>
    </row>
    <row r="136" spans="1:7" s="352" customFormat="1" ht="17.100000000000001" customHeight="1">
      <c r="A136" s="346"/>
      <c r="B136" s="358" t="s">
        <v>584</v>
      </c>
      <c r="C136" s="354" t="s">
        <v>585</v>
      </c>
      <c r="D136" s="354">
        <v>1</v>
      </c>
      <c r="E136" s="356">
        <v>60000</v>
      </c>
      <c r="F136" s="351">
        <f t="shared" si="11"/>
        <v>60000</v>
      </c>
      <c r="G136" s="365"/>
    </row>
    <row r="137" spans="1:7" s="352" customFormat="1" ht="17.100000000000001" customHeight="1">
      <c r="A137" s="346"/>
      <c r="B137" s="358" t="s">
        <v>586</v>
      </c>
      <c r="C137" s="354" t="s">
        <v>587</v>
      </c>
      <c r="D137" s="354">
        <v>39</v>
      </c>
      <c r="E137" s="356">
        <v>6000</v>
      </c>
      <c r="F137" s="351">
        <f t="shared" si="11"/>
        <v>234000</v>
      </c>
      <c r="G137" s="365"/>
    </row>
    <row r="138" spans="1:7" s="360" customFormat="1" ht="17.100000000000001" customHeight="1">
      <c r="A138" s="911" t="s">
        <v>109</v>
      </c>
      <c r="B138" s="912"/>
      <c r="C138" s="912"/>
      <c r="D138" s="912"/>
      <c r="E138" s="913"/>
      <c r="F138" s="359">
        <f>SUM(F127:F137)</f>
        <v>7478000</v>
      </c>
      <c r="G138" s="365"/>
    </row>
    <row r="139" spans="1:7" s="363" customFormat="1" ht="17.100000000000001" customHeight="1">
      <c r="A139" s="917" t="s">
        <v>617</v>
      </c>
      <c r="B139" s="918"/>
      <c r="C139" s="918"/>
      <c r="D139" s="918"/>
      <c r="E139" s="919"/>
      <c r="F139" s="361"/>
      <c r="G139" s="371"/>
    </row>
    <row r="140" spans="1:7" s="352" customFormat="1" ht="17.100000000000001" customHeight="1">
      <c r="A140" s="346">
        <v>1</v>
      </c>
      <c r="B140" s="347" t="s">
        <v>572</v>
      </c>
      <c r="C140" s="348" t="s">
        <v>573</v>
      </c>
      <c r="D140" s="348">
        <v>111</v>
      </c>
      <c r="E140" s="350">
        <v>35000</v>
      </c>
      <c r="F140" s="351">
        <f>E140*D140</f>
        <v>3885000</v>
      </c>
      <c r="G140" s="365"/>
    </row>
    <row r="141" spans="1:7" s="352" customFormat="1" ht="17.100000000000001" customHeight="1">
      <c r="A141" s="346">
        <v>2</v>
      </c>
      <c r="B141" s="355" t="s">
        <v>618</v>
      </c>
      <c r="C141" s="354" t="s">
        <v>577</v>
      </c>
      <c r="D141" s="348">
        <v>2</v>
      </c>
      <c r="E141" s="350">
        <v>2400000</v>
      </c>
      <c r="F141" s="351">
        <f>E141*D141</f>
        <v>4800000</v>
      </c>
      <c r="G141" s="365"/>
    </row>
    <row r="142" spans="1:7" s="352" customFormat="1" ht="17.100000000000001" customHeight="1">
      <c r="A142" s="346">
        <v>3</v>
      </c>
      <c r="B142" s="355" t="s">
        <v>619</v>
      </c>
      <c r="C142" s="354" t="s">
        <v>577</v>
      </c>
      <c r="D142" s="348">
        <v>2</v>
      </c>
      <c r="E142" s="350">
        <v>400000</v>
      </c>
      <c r="F142" s="351">
        <f>E142*D142</f>
        <v>800000</v>
      </c>
      <c r="G142" s="365"/>
    </row>
    <row r="143" spans="1:7" s="352" customFormat="1" ht="17.100000000000001" customHeight="1">
      <c r="A143" s="346">
        <v>4</v>
      </c>
      <c r="B143" s="355" t="s">
        <v>579</v>
      </c>
      <c r="C143" s="354" t="s">
        <v>577</v>
      </c>
      <c r="D143" s="354">
        <v>2</v>
      </c>
      <c r="E143" s="356">
        <v>800000</v>
      </c>
      <c r="F143" s="351">
        <f>E143*D143</f>
        <v>1600000</v>
      </c>
      <c r="G143" s="365"/>
    </row>
    <row r="144" spans="1:7" s="352" customFormat="1" ht="17.100000000000001" customHeight="1">
      <c r="A144" s="346">
        <v>5</v>
      </c>
      <c r="B144" s="355" t="s">
        <v>620</v>
      </c>
      <c r="C144" s="354" t="s">
        <v>577</v>
      </c>
      <c r="D144" s="354">
        <v>2</v>
      </c>
      <c r="E144" s="356">
        <v>260000</v>
      </c>
      <c r="F144" s="351">
        <f>E144*D144</f>
        <v>520000</v>
      </c>
      <c r="G144" s="365"/>
    </row>
    <row r="145" spans="1:7" s="360" customFormat="1" ht="17.100000000000001" customHeight="1">
      <c r="A145" s="911" t="s">
        <v>109</v>
      </c>
      <c r="B145" s="912"/>
      <c r="C145" s="912"/>
      <c r="D145" s="912"/>
      <c r="E145" s="913"/>
      <c r="F145" s="359">
        <f>SUM(F140:F144)</f>
        <v>11605000</v>
      </c>
      <c r="G145" s="365"/>
    </row>
    <row r="146" spans="1:7" s="360" customFormat="1" ht="17.100000000000001" customHeight="1">
      <c r="A146" s="924" t="s">
        <v>621</v>
      </c>
      <c r="B146" s="925"/>
      <c r="C146" s="925"/>
      <c r="D146" s="925"/>
      <c r="E146" s="926"/>
      <c r="F146" s="359">
        <f>+F151</f>
        <v>22000000</v>
      </c>
      <c r="G146" s="249"/>
    </row>
    <row r="147" spans="1:7" s="360" customFormat="1" ht="42" customHeight="1">
      <c r="A147" s="927" t="s">
        <v>622</v>
      </c>
      <c r="B147" s="927"/>
      <c r="C147" s="927"/>
      <c r="D147" s="927"/>
      <c r="E147" s="928"/>
      <c r="F147" s="359"/>
      <c r="G147" s="249"/>
    </row>
    <row r="148" spans="1:7" s="352" customFormat="1" ht="17.100000000000001" customHeight="1">
      <c r="A148" s="346">
        <v>1</v>
      </c>
      <c r="B148" s="355" t="s">
        <v>623</v>
      </c>
      <c r="C148" s="354" t="s">
        <v>624</v>
      </c>
      <c r="D148" s="348">
        <v>5</v>
      </c>
      <c r="E148" s="350">
        <v>1000000</v>
      </c>
      <c r="F148" s="351">
        <f>E148*D148</f>
        <v>5000000</v>
      </c>
      <c r="G148" s="372" t="s">
        <v>625</v>
      </c>
    </row>
    <row r="149" spans="1:7" s="352" customFormat="1" ht="17.100000000000001" customHeight="1">
      <c r="A149" s="373">
        <v>2</v>
      </c>
      <c r="B149" s="344" t="s">
        <v>626</v>
      </c>
      <c r="C149" s="357" t="s">
        <v>284</v>
      </c>
      <c r="D149" s="349">
        <v>10</v>
      </c>
      <c r="E149" s="364">
        <v>1200000</v>
      </c>
      <c r="F149" s="374">
        <f>+D149*E149</f>
        <v>12000000</v>
      </c>
      <c r="G149" s="372"/>
    </row>
    <row r="150" spans="1:7" s="352" customFormat="1" ht="17.100000000000001" customHeight="1">
      <c r="A150" s="346">
        <v>3</v>
      </c>
      <c r="B150" s="355" t="s">
        <v>579</v>
      </c>
      <c r="C150" s="354" t="s">
        <v>624</v>
      </c>
      <c r="D150" s="354">
        <v>5</v>
      </c>
      <c r="E150" s="356">
        <v>1000000</v>
      </c>
      <c r="F150" s="351">
        <f>E150*D150</f>
        <v>5000000</v>
      </c>
      <c r="G150" s="365"/>
    </row>
    <row r="151" spans="1:7" s="360" customFormat="1" ht="17.100000000000001" customHeight="1">
      <c r="A151" s="911" t="s">
        <v>109</v>
      </c>
      <c r="B151" s="912"/>
      <c r="C151" s="912"/>
      <c r="D151" s="912"/>
      <c r="E151" s="913"/>
      <c r="F151" s="359">
        <f>SUM(F148:F150)</f>
        <v>22000000</v>
      </c>
      <c r="G151" s="365"/>
    </row>
    <row r="152" spans="1:7" s="360" customFormat="1" ht="17.100000000000001" customHeight="1">
      <c r="A152" s="924" t="s">
        <v>627</v>
      </c>
      <c r="B152" s="925"/>
      <c r="C152" s="925"/>
      <c r="D152" s="925"/>
      <c r="E152" s="926"/>
      <c r="F152" s="359">
        <v>7500000</v>
      </c>
      <c r="G152" s="365"/>
    </row>
    <row r="153" spans="1:7" s="360" customFormat="1" ht="17.100000000000001" customHeight="1">
      <c r="A153" s="911" t="s">
        <v>628</v>
      </c>
      <c r="B153" s="913"/>
      <c r="C153" s="375"/>
      <c r="D153" s="375"/>
      <c r="E153" s="375"/>
      <c r="F153" s="359">
        <f>+F152+F146+F7</f>
        <v>192823000</v>
      </c>
      <c r="G153" s="376"/>
    </row>
    <row r="154" spans="1:7" s="352" customFormat="1" ht="29.25" customHeight="1">
      <c r="A154" s="920" t="s">
        <v>629</v>
      </c>
      <c r="B154" s="920"/>
      <c r="C154" s="920"/>
      <c r="D154" s="920"/>
      <c r="E154" s="920"/>
      <c r="F154" s="920"/>
      <c r="G154" s="377"/>
    </row>
    <row r="155" spans="1:7" ht="18.75">
      <c r="A155" s="921"/>
      <c r="B155" s="921"/>
      <c r="C155" s="922" t="s">
        <v>630</v>
      </c>
      <c r="D155" s="922"/>
      <c r="E155" s="922"/>
      <c r="F155" s="922"/>
      <c r="G155" s="378"/>
    </row>
    <row r="156" spans="1:7" ht="18.75">
      <c r="A156" s="379"/>
      <c r="B156" s="380" t="s">
        <v>631</v>
      </c>
      <c r="C156" s="923" t="s">
        <v>632</v>
      </c>
      <c r="D156" s="923"/>
      <c r="E156" s="923"/>
      <c r="F156" s="923"/>
    </row>
    <row r="157" spans="1:7" ht="15" customHeight="1"/>
    <row r="158" spans="1:7" ht="14.25" customHeight="1"/>
    <row r="159" spans="1:7" ht="14.25" customHeight="1"/>
  </sheetData>
  <mergeCells count="46">
    <mergeCell ref="A154:F154"/>
    <mergeCell ref="A155:B155"/>
    <mergeCell ref="C155:F155"/>
    <mergeCell ref="C156:F156"/>
    <mergeCell ref="A145:E145"/>
    <mergeCell ref="A146:E146"/>
    <mergeCell ref="A147:E147"/>
    <mergeCell ref="A151:E151"/>
    <mergeCell ref="A152:E152"/>
    <mergeCell ref="A153:B153"/>
    <mergeCell ref="A139:E139"/>
    <mergeCell ref="A88:E88"/>
    <mergeCell ref="A89:E89"/>
    <mergeCell ref="A98:E98"/>
    <mergeCell ref="A99:E99"/>
    <mergeCell ref="A108:E108"/>
    <mergeCell ref="A109:E109"/>
    <mergeCell ref="A115:E115"/>
    <mergeCell ref="A116:E116"/>
    <mergeCell ref="A125:E125"/>
    <mergeCell ref="A126:E126"/>
    <mergeCell ref="A138:E138"/>
    <mergeCell ref="A80:E80"/>
    <mergeCell ref="A33:E33"/>
    <mergeCell ref="A34:E34"/>
    <mergeCell ref="A43:E43"/>
    <mergeCell ref="A44:E44"/>
    <mergeCell ref="A52:E52"/>
    <mergeCell ref="A53:E53"/>
    <mergeCell ref="A61:E61"/>
    <mergeCell ref="A62:E62"/>
    <mergeCell ref="A70:E70"/>
    <mergeCell ref="A71:E71"/>
    <mergeCell ref="A79:E79"/>
    <mergeCell ref="G22:G32"/>
    <mergeCell ref="A1:B1"/>
    <mergeCell ref="C1:G1"/>
    <mergeCell ref="A2:B2"/>
    <mergeCell ref="C2:G2"/>
    <mergeCell ref="C3:G3"/>
    <mergeCell ref="A4:G4"/>
    <mergeCell ref="A7:E7"/>
    <mergeCell ref="A8:F8"/>
    <mergeCell ref="G9:G19"/>
    <mergeCell ref="A20:E20"/>
    <mergeCell ref="A21:E21"/>
  </mergeCells>
  <pageMargins left="0.7" right="0.7" top="0.75" bottom="0.75" header="0.3" footer="0.3"/>
  <drawing r:id="rId1"/>
</worksheet>
</file>

<file path=xl/worksheets/sheet6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B9" sqref="B9"/>
    </sheetView>
  </sheetViews>
  <sheetFormatPr defaultColWidth="9" defaultRowHeight="15.75"/>
  <cols>
    <col min="1" max="1" width="3.42578125" style="674" bestFit="1" customWidth="1"/>
    <col min="2" max="2" width="50.28515625" style="674" customWidth="1"/>
    <col min="3" max="4" width="23" style="674" customWidth="1"/>
    <col min="5" max="5" width="33.42578125" style="674" customWidth="1"/>
    <col min="6" max="6" width="24" style="674" customWidth="1"/>
    <col min="7" max="7" width="12.140625" style="674" bestFit="1" customWidth="1"/>
    <col min="8" max="16384" width="9" style="674"/>
  </cols>
  <sheetData>
    <row r="1" spans="1:5">
      <c r="A1" s="930" t="s">
        <v>868</v>
      </c>
      <c r="B1" s="930"/>
      <c r="C1" s="930"/>
      <c r="D1" s="930"/>
      <c r="E1" s="930"/>
    </row>
    <row r="2" spans="1:5">
      <c r="A2" s="929" t="s">
        <v>869</v>
      </c>
      <c r="B2" s="929"/>
      <c r="C2" s="929"/>
      <c r="D2" s="929"/>
      <c r="E2" s="929"/>
    </row>
    <row r="3" spans="1:5">
      <c r="B3" s="674" t="s">
        <v>870</v>
      </c>
      <c r="E3" s="676" t="s">
        <v>871</v>
      </c>
    </row>
    <row r="4" spans="1:5">
      <c r="B4" s="931"/>
      <c r="C4" s="931"/>
      <c r="D4" s="931"/>
      <c r="E4" s="931"/>
    </row>
    <row r="5" spans="1:5" ht="18">
      <c r="A5" s="932" t="s">
        <v>872</v>
      </c>
      <c r="B5" s="932"/>
      <c r="C5" s="932"/>
      <c r="D5" s="932"/>
      <c r="E5" s="932"/>
    </row>
    <row r="6" spans="1:5">
      <c r="A6" s="929" t="s">
        <v>873</v>
      </c>
      <c r="B6" s="929"/>
      <c r="C6" s="929"/>
      <c r="D6" s="929"/>
      <c r="E6" s="929"/>
    </row>
    <row r="7" spans="1:5">
      <c r="E7" s="677" t="s">
        <v>874</v>
      </c>
    </row>
    <row r="8" spans="1:5">
      <c r="A8" s="678" t="s">
        <v>56</v>
      </c>
      <c r="B8" s="679" t="s">
        <v>875</v>
      </c>
      <c r="C8" s="680" t="s">
        <v>876</v>
      </c>
      <c r="D8" s="680" t="s">
        <v>903</v>
      </c>
      <c r="E8" s="680" t="s">
        <v>57</v>
      </c>
    </row>
    <row r="9" spans="1:5" ht="31.5">
      <c r="A9" s="681" t="s">
        <v>877</v>
      </c>
      <c r="B9" s="682" t="s">
        <v>878</v>
      </c>
      <c r="C9" s="683">
        <v>40000000</v>
      </c>
      <c r="D9" s="691">
        <v>30000</v>
      </c>
      <c r="E9" s="684"/>
    </row>
    <row r="10" spans="1:5">
      <c r="A10" s="681" t="s">
        <v>879</v>
      </c>
      <c r="B10" s="682" t="s">
        <v>880</v>
      </c>
      <c r="C10" s="683">
        <v>5000000</v>
      </c>
      <c r="D10" s="691">
        <v>5000</v>
      </c>
      <c r="E10" s="684"/>
    </row>
    <row r="11" spans="1:5" ht="31.5">
      <c r="A11" s="681" t="s">
        <v>881</v>
      </c>
      <c r="B11" s="682" t="s">
        <v>882</v>
      </c>
      <c r="C11" s="683">
        <v>5000000</v>
      </c>
      <c r="D11" s="691"/>
      <c r="E11" s="684"/>
    </row>
    <row r="12" spans="1:5" ht="78.75">
      <c r="A12" s="681" t="s">
        <v>883</v>
      </c>
      <c r="B12" s="682" t="s">
        <v>884</v>
      </c>
      <c r="C12" s="683">
        <v>10000000</v>
      </c>
      <c r="D12" s="683"/>
      <c r="E12" s="684"/>
    </row>
    <row r="13" spans="1:5" ht="47.25">
      <c r="A13" s="681" t="s">
        <v>885</v>
      </c>
      <c r="B13" s="682" t="s">
        <v>886</v>
      </c>
      <c r="C13" s="683">
        <v>10000000</v>
      </c>
      <c r="D13" s="691">
        <v>10000</v>
      </c>
      <c r="E13" s="684"/>
    </row>
    <row r="14" spans="1:5" ht="47.25">
      <c r="A14" s="681" t="s">
        <v>887</v>
      </c>
      <c r="B14" s="682" t="s">
        <v>888</v>
      </c>
      <c r="C14" s="683">
        <v>25000000</v>
      </c>
      <c r="D14" s="691">
        <v>20000</v>
      </c>
      <c r="E14" s="684"/>
    </row>
    <row r="15" spans="1:5" ht="45" customHeight="1">
      <c r="A15" s="681" t="s">
        <v>889</v>
      </c>
      <c r="B15" s="682" t="s">
        <v>902</v>
      </c>
      <c r="C15" s="683">
        <f>26*2000000</f>
        <v>52000000</v>
      </c>
      <c r="D15" s="691">
        <v>26000</v>
      </c>
      <c r="E15" s="684" t="s">
        <v>907</v>
      </c>
    </row>
    <row r="16" spans="1:5" ht="47.25">
      <c r="A16" s="681" t="s">
        <v>890</v>
      </c>
      <c r="B16" s="682" t="s">
        <v>891</v>
      </c>
      <c r="C16" s="683">
        <f>130000*4*180</f>
        <v>93600000</v>
      </c>
      <c r="D16" s="691" t="s">
        <v>901</v>
      </c>
      <c r="E16" s="684"/>
    </row>
    <row r="17" spans="1:7">
      <c r="A17" s="933" t="s">
        <v>109</v>
      </c>
      <c r="B17" s="934"/>
      <c r="C17" s="685">
        <f>SUM(C9:C16)</f>
        <v>240600000</v>
      </c>
      <c r="D17" s="693">
        <f>SUM(D9:D16)</f>
        <v>91000</v>
      </c>
      <c r="E17" s="684"/>
      <c r="F17" s="686"/>
      <c r="G17" s="687"/>
    </row>
    <row r="19" spans="1:7" s="688" customFormat="1">
      <c r="B19" s="688" t="s">
        <v>892</v>
      </c>
      <c r="C19" s="929" t="s">
        <v>893</v>
      </c>
      <c r="D19" s="929"/>
      <c r="E19" s="929"/>
    </row>
    <row r="20" spans="1:7" s="688" customFormat="1">
      <c r="C20" s="675"/>
      <c r="D20" s="675"/>
      <c r="E20" s="674"/>
    </row>
    <row r="21" spans="1:7" s="688" customFormat="1">
      <c r="C21" s="675"/>
      <c r="D21" s="675"/>
      <c r="E21" s="674"/>
    </row>
    <row r="22" spans="1:7" s="688" customFormat="1">
      <c r="C22" s="675"/>
      <c r="D22" s="675"/>
      <c r="E22" s="674"/>
    </row>
    <row r="23" spans="1:7" s="688" customFormat="1">
      <c r="C23" s="675"/>
      <c r="D23" s="675"/>
      <c r="E23" s="674"/>
    </row>
    <row r="24" spans="1:7" s="688" customFormat="1">
      <c r="B24" s="688" t="s">
        <v>894</v>
      </c>
      <c r="C24" s="929" t="s">
        <v>895</v>
      </c>
      <c r="D24" s="929"/>
      <c r="E24" s="929"/>
    </row>
    <row r="25" spans="1:7" s="688" customFormat="1">
      <c r="C25" s="675"/>
      <c r="D25" s="675"/>
      <c r="E25" s="675"/>
    </row>
    <row r="26" spans="1:7">
      <c r="C26" s="673"/>
      <c r="D26" s="673"/>
    </row>
    <row r="27" spans="1:7">
      <c r="B27" s="689" t="s">
        <v>557</v>
      </c>
    </row>
    <row r="28" spans="1:7">
      <c r="B28" s="690" t="s">
        <v>896</v>
      </c>
    </row>
    <row r="29" spans="1:7">
      <c r="B29" s="690" t="s">
        <v>897</v>
      </c>
    </row>
  </sheetData>
  <mergeCells count="8">
    <mergeCell ref="C19:E19"/>
    <mergeCell ref="C24:E24"/>
    <mergeCell ref="A1:E1"/>
    <mergeCell ref="A2:E2"/>
    <mergeCell ref="B4:E4"/>
    <mergeCell ref="A5:E5"/>
    <mergeCell ref="A6:E6"/>
    <mergeCell ref="A17:B17"/>
  </mergeCells>
  <pageMargins left="0.7" right="0.7" top="0.75" bottom="0.75" header="0.3" footer="0.3"/>
  <pageSetup paperSize="9" orientation="portrait" verticalDpi="0" r:id="rId1"/>
  <drawing r:id="rId2"/>
</worksheet>
</file>

<file path=xl/worksheets/sheet6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10" workbookViewId="0">
      <selection activeCell="A29" sqref="A29:F29"/>
    </sheetView>
  </sheetViews>
  <sheetFormatPr defaultRowHeight="15"/>
  <cols>
    <col min="1" max="1" width="5" style="701" customWidth="1"/>
    <col min="2" max="2" width="75.7109375" style="787" bestFit="1" customWidth="1"/>
    <col min="3" max="3" width="10.7109375" style="701" customWidth="1"/>
    <col min="4" max="4" width="7.5703125" style="701" customWidth="1"/>
    <col min="5" max="5" width="15.85546875" style="788" customWidth="1"/>
    <col min="6" max="7" width="15.7109375" style="789" customWidth="1"/>
    <col min="8" max="8" width="86" style="697" customWidth="1"/>
    <col min="9" max="9" width="19.140625" style="697" customWidth="1"/>
    <col min="10" max="10" width="12.7109375" style="697" bestFit="1" customWidth="1"/>
    <col min="11" max="11" width="12.5703125" style="697" bestFit="1" customWidth="1"/>
    <col min="12" max="257" width="9.140625" style="697"/>
    <col min="258" max="258" width="5" style="697" customWidth="1"/>
    <col min="259" max="259" width="68.85546875" style="697" customWidth="1"/>
    <col min="260" max="260" width="10.7109375" style="697" customWidth="1"/>
    <col min="261" max="261" width="7.5703125" style="697" customWidth="1"/>
    <col min="262" max="262" width="30.42578125" style="697" customWidth="1"/>
    <col min="263" max="263" width="15.7109375" style="697" customWidth="1"/>
    <col min="264" max="264" width="9.140625" style="697"/>
    <col min="265" max="265" width="10.85546875" style="697" bestFit="1" customWidth="1"/>
    <col min="266" max="266" width="12.7109375" style="697" bestFit="1" customWidth="1"/>
    <col min="267" max="267" width="12.5703125" style="697" bestFit="1" customWidth="1"/>
    <col min="268" max="513" width="9.140625" style="697"/>
    <col min="514" max="514" width="5" style="697" customWidth="1"/>
    <col min="515" max="515" width="68.85546875" style="697" customWidth="1"/>
    <col min="516" max="516" width="10.7109375" style="697" customWidth="1"/>
    <col min="517" max="517" width="7.5703125" style="697" customWidth="1"/>
    <col min="518" max="518" width="30.42578125" style="697" customWidth="1"/>
    <col min="519" max="519" width="15.7109375" style="697" customWidth="1"/>
    <col min="520" max="520" width="9.140625" style="697"/>
    <col min="521" max="521" width="10.85546875" style="697" bestFit="1" customWidth="1"/>
    <col min="522" max="522" width="12.7109375" style="697" bestFit="1" customWidth="1"/>
    <col min="523" max="523" width="12.5703125" style="697" bestFit="1" customWidth="1"/>
    <col min="524" max="769" width="9.140625" style="697"/>
    <col min="770" max="770" width="5" style="697" customWidth="1"/>
    <col min="771" max="771" width="68.85546875" style="697" customWidth="1"/>
    <col min="772" max="772" width="10.7109375" style="697" customWidth="1"/>
    <col min="773" max="773" width="7.5703125" style="697" customWidth="1"/>
    <col min="774" max="774" width="30.42578125" style="697" customWidth="1"/>
    <col min="775" max="775" width="15.7109375" style="697" customWidth="1"/>
    <col min="776" max="776" width="9.140625" style="697"/>
    <col min="777" max="777" width="10.85546875" style="697" bestFit="1" customWidth="1"/>
    <col min="778" max="778" width="12.7109375" style="697" bestFit="1" customWidth="1"/>
    <col min="779" max="779" width="12.5703125" style="697" bestFit="1" customWidth="1"/>
    <col min="780" max="1025" width="9.140625" style="697"/>
    <col min="1026" max="1026" width="5" style="697" customWidth="1"/>
    <col min="1027" max="1027" width="68.85546875" style="697" customWidth="1"/>
    <col min="1028" max="1028" width="10.7109375" style="697" customWidth="1"/>
    <col min="1029" max="1029" width="7.5703125" style="697" customWidth="1"/>
    <col min="1030" max="1030" width="30.42578125" style="697" customWidth="1"/>
    <col min="1031" max="1031" width="15.7109375" style="697" customWidth="1"/>
    <col min="1032" max="1032" width="9.140625" style="697"/>
    <col min="1033" max="1033" width="10.85546875" style="697" bestFit="1" customWidth="1"/>
    <col min="1034" max="1034" width="12.7109375" style="697" bestFit="1" customWidth="1"/>
    <col min="1035" max="1035" width="12.5703125" style="697" bestFit="1" customWidth="1"/>
    <col min="1036" max="1281" width="9.140625" style="697"/>
    <col min="1282" max="1282" width="5" style="697" customWidth="1"/>
    <col min="1283" max="1283" width="68.85546875" style="697" customWidth="1"/>
    <col min="1284" max="1284" width="10.7109375" style="697" customWidth="1"/>
    <col min="1285" max="1285" width="7.5703125" style="697" customWidth="1"/>
    <col min="1286" max="1286" width="30.42578125" style="697" customWidth="1"/>
    <col min="1287" max="1287" width="15.7109375" style="697" customWidth="1"/>
    <col min="1288" max="1288" width="9.140625" style="697"/>
    <col min="1289" max="1289" width="10.85546875" style="697" bestFit="1" customWidth="1"/>
    <col min="1290" max="1290" width="12.7109375" style="697" bestFit="1" customWidth="1"/>
    <col min="1291" max="1291" width="12.5703125" style="697" bestFit="1" customWidth="1"/>
    <col min="1292" max="1537" width="9.140625" style="697"/>
    <col min="1538" max="1538" width="5" style="697" customWidth="1"/>
    <col min="1539" max="1539" width="68.85546875" style="697" customWidth="1"/>
    <col min="1540" max="1540" width="10.7109375" style="697" customWidth="1"/>
    <col min="1541" max="1541" width="7.5703125" style="697" customWidth="1"/>
    <col min="1542" max="1542" width="30.42578125" style="697" customWidth="1"/>
    <col min="1543" max="1543" width="15.7109375" style="697" customWidth="1"/>
    <col min="1544" max="1544" width="9.140625" style="697"/>
    <col min="1545" max="1545" width="10.85546875" style="697" bestFit="1" customWidth="1"/>
    <col min="1546" max="1546" width="12.7109375" style="697" bestFit="1" customWidth="1"/>
    <col min="1547" max="1547" width="12.5703125" style="697" bestFit="1" customWidth="1"/>
    <col min="1548" max="1793" width="9.140625" style="697"/>
    <col min="1794" max="1794" width="5" style="697" customWidth="1"/>
    <col min="1795" max="1795" width="68.85546875" style="697" customWidth="1"/>
    <col min="1796" max="1796" width="10.7109375" style="697" customWidth="1"/>
    <col min="1797" max="1797" width="7.5703125" style="697" customWidth="1"/>
    <col min="1798" max="1798" width="30.42578125" style="697" customWidth="1"/>
    <col min="1799" max="1799" width="15.7109375" style="697" customWidth="1"/>
    <col min="1800" max="1800" width="9.140625" style="697"/>
    <col min="1801" max="1801" width="10.85546875" style="697" bestFit="1" customWidth="1"/>
    <col min="1802" max="1802" width="12.7109375" style="697" bestFit="1" customWidth="1"/>
    <col min="1803" max="1803" width="12.5703125" style="697" bestFit="1" customWidth="1"/>
    <col min="1804" max="2049" width="9.140625" style="697"/>
    <col min="2050" max="2050" width="5" style="697" customWidth="1"/>
    <col min="2051" max="2051" width="68.85546875" style="697" customWidth="1"/>
    <col min="2052" max="2052" width="10.7109375" style="697" customWidth="1"/>
    <col min="2053" max="2053" width="7.5703125" style="697" customWidth="1"/>
    <col min="2054" max="2054" width="30.42578125" style="697" customWidth="1"/>
    <col min="2055" max="2055" width="15.7109375" style="697" customWidth="1"/>
    <col min="2056" max="2056" width="9.140625" style="697"/>
    <col min="2057" max="2057" width="10.85546875" style="697" bestFit="1" customWidth="1"/>
    <col min="2058" max="2058" width="12.7109375" style="697" bestFit="1" customWidth="1"/>
    <col min="2059" max="2059" width="12.5703125" style="697" bestFit="1" customWidth="1"/>
    <col min="2060" max="2305" width="9.140625" style="697"/>
    <col min="2306" max="2306" width="5" style="697" customWidth="1"/>
    <col min="2307" max="2307" width="68.85546875" style="697" customWidth="1"/>
    <col min="2308" max="2308" width="10.7109375" style="697" customWidth="1"/>
    <col min="2309" max="2309" width="7.5703125" style="697" customWidth="1"/>
    <col min="2310" max="2310" width="30.42578125" style="697" customWidth="1"/>
    <col min="2311" max="2311" width="15.7109375" style="697" customWidth="1"/>
    <col min="2312" max="2312" width="9.140625" style="697"/>
    <col min="2313" max="2313" width="10.85546875" style="697" bestFit="1" customWidth="1"/>
    <col min="2314" max="2314" width="12.7109375" style="697" bestFit="1" customWidth="1"/>
    <col min="2315" max="2315" width="12.5703125" style="697" bestFit="1" customWidth="1"/>
    <col min="2316" max="2561" width="9.140625" style="697"/>
    <col min="2562" max="2562" width="5" style="697" customWidth="1"/>
    <col min="2563" max="2563" width="68.85546875" style="697" customWidth="1"/>
    <col min="2564" max="2564" width="10.7109375" style="697" customWidth="1"/>
    <col min="2565" max="2565" width="7.5703125" style="697" customWidth="1"/>
    <col min="2566" max="2566" width="30.42578125" style="697" customWidth="1"/>
    <col min="2567" max="2567" width="15.7109375" style="697" customWidth="1"/>
    <col min="2568" max="2568" width="9.140625" style="697"/>
    <col min="2569" max="2569" width="10.85546875" style="697" bestFit="1" customWidth="1"/>
    <col min="2570" max="2570" width="12.7109375" style="697" bestFit="1" customWidth="1"/>
    <col min="2571" max="2571" width="12.5703125" style="697" bestFit="1" customWidth="1"/>
    <col min="2572" max="2817" width="9.140625" style="697"/>
    <col min="2818" max="2818" width="5" style="697" customWidth="1"/>
    <col min="2819" max="2819" width="68.85546875" style="697" customWidth="1"/>
    <col min="2820" max="2820" width="10.7109375" style="697" customWidth="1"/>
    <col min="2821" max="2821" width="7.5703125" style="697" customWidth="1"/>
    <col min="2822" max="2822" width="30.42578125" style="697" customWidth="1"/>
    <col min="2823" max="2823" width="15.7109375" style="697" customWidth="1"/>
    <col min="2824" max="2824" width="9.140625" style="697"/>
    <col min="2825" max="2825" width="10.85546875" style="697" bestFit="1" customWidth="1"/>
    <col min="2826" max="2826" width="12.7109375" style="697" bestFit="1" customWidth="1"/>
    <col min="2827" max="2827" width="12.5703125" style="697" bestFit="1" customWidth="1"/>
    <col min="2828" max="3073" width="9.140625" style="697"/>
    <col min="3074" max="3074" width="5" style="697" customWidth="1"/>
    <col min="3075" max="3075" width="68.85546875" style="697" customWidth="1"/>
    <col min="3076" max="3076" width="10.7109375" style="697" customWidth="1"/>
    <col min="3077" max="3077" width="7.5703125" style="697" customWidth="1"/>
    <col min="3078" max="3078" width="30.42578125" style="697" customWidth="1"/>
    <col min="3079" max="3079" width="15.7109375" style="697" customWidth="1"/>
    <col min="3080" max="3080" width="9.140625" style="697"/>
    <col min="3081" max="3081" width="10.85546875" style="697" bestFit="1" customWidth="1"/>
    <col min="3082" max="3082" width="12.7109375" style="697" bestFit="1" customWidth="1"/>
    <col min="3083" max="3083" width="12.5703125" style="697" bestFit="1" customWidth="1"/>
    <col min="3084" max="3329" width="9.140625" style="697"/>
    <col min="3330" max="3330" width="5" style="697" customWidth="1"/>
    <col min="3331" max="3331" width="68.85546875" style="697" customWidth="1"/>
    <col min="3332" max="3332" width="10.7109375" style="697" customWidth="1"/>
    <col min="3333" max="3333" width="7.5703125" style="697" customWidth="1"/>
    <col min="3334" max="3334" width="30.42578125" style="697" customWidth="1"/>
    <col min="3335" max="3335" width="15.7109375" style="697" customWidth="1"/>
    <col min="3336" max="3336" width="9.140625" style="697"/>
    <col min="3337" max="3337" width="10.85546875" style="697" bestFit="1" customWidth="1"/>
    <col min="3338" max="3338" width="12.7109375" style="697" bestFit="1" customWidth="1"/>
    <col min="3339" max="3339" width="12.5703125" style="697" bestFit="1" customWidth="1"/>
    <col min="3340" max="3585" width="9.140625" style="697"/>
    <col min="3586" max="3586" width="5" style="697" customWidth="1"/>
    <col min="3587" max="3587" width="68.85546875" style="697" customWidth="1"/>
    <col min="3588" max="3588" width="10.7109375" style="697" customWidth="1"/>
    <col min="3589" max="3589" width="7.5703125" style="697" customWidth="1"/>
    <col min="3590" max="3590" width="30.42578125" style="697" customWidth="1"/>
    <col min="3591" max="3591" width="15.7109375" style="697" customWidth="1"/>
    <col min="3592" max="3592" width="9.140625" style="697"/>
    <col min="3593" max="3593" width="10.85546875" style="697" bestFit="1" customWidth="1"/>
    <col min="3594" max="3594" width="12.7109375" style="697" bestFit="1" customWidth="1"/>
    <col min="3595" max="3595" width="12.5703125" style="697" bestFit="1" customWidth="1"/>
    <col min="3596" max="3841" width="9.140625" style="697"/>
    <col min="3842" max="3842" width="5" style="697" customWidth="1"/>
    <col min="3843" max="3843" width="68.85546875" style="697" customWidth="1"/>
    <col min="3844" max="3844" width="10.7109375" style="697" customWidth="1"/>
    <col min="3845" max="3845" width="7.5703125" style="697" customWidth="1"/>
    <col min="3846" max="3846" width="30.42578125" style="697" customWidth="1"/>
    <col min="3847" max="3847" width="15.7109375" style="697" customWidth="1"/>
    <col min="3848" max="3848" width="9.140625" style="697"/>
    <col min="3849" max="3849" width="10.85546875" style="697" bestFit="1" customWidth="1"/>
    <col min="3850" max="3850" width="12.7109375" style="697" bestFit="1" customWidth="1"/>
    <col min="3851" max="3851" width="12.5703125" style="697" bestFit="1" customWidth="1"/>
    <col min="3852" max="4097" width="9.140625" style="697"/>
    <col min="4098" max="4098" width="5" style="697" customWidth="1"/>
    <col min="4099" max="4099" width="68.85546875" style="697" customWidth="1"/>
    <col min="4100" max="4100" width="10.7109375" style="697" customWidth="1"/>
    <col min="4101" max="4101" width="7.5703125" style="697" customWidth="1"/>
    <col min="4102" max="4102" width="30.42578125" style="697" customWidth="1"/>
    <col min="4103" max="4103" width="15.7109375" style="697" customWidth="1"/>
    <col min="4104" max="4104" width="9.140625" style="697"/>
    <col min="4105" max="4105" width="10.85546875" style="697" bestFit="1" customWidth="1"/>
    <col min="4106" max="4106" width="12.7109375" style="697" bestFit="1" customWidth="1"/>
    <col min="4107" max="4107" width="12.5703125" style="697" bestFit="1" customWidth="1"/>
    <col min="4108" max="4353" width="9.140625" style="697"/>
    <col min="4354" max="4354" width="5" style="697" customWidth="1"/>
    <col min="4355" max="4355" width="68.85546875" style="697" customWidth="1"/>
    <col min="4356" max="4356" width="10.7109375" style="697" customWidth="1"/>
    <col min="4357" max="4357" width="7.5703125" style="697" customWidth="1"/>
    <col min="4358" max="4358" width="30.42578125" style="697" customWidth="1"/>
    <col min="4359" max="4359" width="15.7109375" style="697" customWidth="1"/>
    <col min="4360" max="4360" width="9.140625" style="697"/>
    <col min="4361" max="4361" width="10.85546875" style="697" bestFit="1" customWidth="1"/>
    <col min="4362" max="4362" width="12.7109375" style="697" bestFit="1" customWidth="1"/>
    <col min="4363" max="4363" width="12.5703125" style="697" bestFit="1" customWidth="1"/>
    <col min="4364" max="4609" width="9.140625" style="697"/>
    <col min="4610" max="4610" width="5" style="697" customWidth="1"/>
    <col min="4611" max="4611" width="68.85546875" style="697" customWidth="1"/>
    <col min="4612" max="4612" width="10.7109375" style="697" customWidth="1"/>
    <col min="4613" max="4613" width="7.5703125" style="697" customWidth="1"/>
    <col min="4614" max="4614" width="30.42578125" style="697" customWidth="1"/>
    <col min="4615" max="4615" width="15.7109375" style="697" customWidth="1"/>
    <col min="4616" max="4616" width="9.140625" style="697"/>
    <col min="4617" max="4617" width="10.85546875" style="697" bestFit="1" customWidth="1"/>
    <col min="4618" max="4618" width="12.7109375" style="697" bestFit="1" customWidth="1"/>
    <col min="4619" max="4619" width="12.5703125" style="697" bestFit="1" customWidth="1"/>
    <col min="4620" max="4865" width="9.140625" style="697"/>
    <col min="4866" max="4866" width="5" style="697" customWidth="1"/>
    <col min="4867" max="4867" width="68.85546875" style="697" customWidth="1"/>
    <col min="4868" max="4868" width="10.7109375" style="697" customWidth="1"/>
    <col min="4869" max="4869" width="7.5703125" style="697" customWidth="1"/>
    <col min="4870" max="4870" width="30.42578125" style="697" customWidth="1"/>
    <col min="4871" max="4871" width="15.7109375" style="697" customWidth="1"/>
    <col min="4872" max="4872" width="9.140625" style="697"/>
    <col min="4873" max="4873" width="10.85546875" style="697" bestFit="1" customWidth="1"/>
    <col min="4874" max="4874" width="12.7109375" style="697" bestFit="1" customWidth="1"/>
    <col min="4875" max="4875" width="12.5703125" style="697" bestFit="1" customWidth="1"/>
    <col min="4876" max="5121" width="9.140625" style="697"/>
    <col min="5122" max="5122" width="5" style="697" customWidth="1"/>
    <col min="5123" max="5123" width="68.85546875" style="697" customWidth="1"/>
    <col min="5124" max="5124" width="10.7109375" style="697" customWidth="1"/>
    <col min="5125" max="5125" width="7.5703125" style="697" customWidth="1"/>
    <col min="5126" max="5126" width="30.42578125" style="697" customWidth="1"/>
    <col min="5127" max="5127" width="15.7109375" style="697" customWidth="1"/>
    <col min="5128" max="5128" width="9.140625" style="697"/>
    <col min="5129" max="5129" width="10.85546875" style="697" bestFit="1" customWidth="1"/>
    <col min="5130" max="5130" width="12.7109375" style="697" bestFit="1" customWidth="1"/>
    <col min="5131" max="5131" width="12.5703125" style="697" bestFit="1" customWidth="1"/>
    <col min="5132" max="5377" width="9.140625" style="697"/>
    <col min="5378" max="5378" width="5" style="697" customWidth="1"/>
    <col min="5379" max="5379" width="68.85546875" style="697" customWidth="1"/>
    <col min="5380" max="5380" width="10.7109375" style="697" customWidth="1"/>
    <col min="5381" max="5381" width="7.5703125" style="697" customWidth="1"/>
    <col min="5382" max="5382" width="30.42578125" style="697" customWidth="1"/>
    <col min="5383" max="5383" width="15.7109375" style="697" customWidth="1"/>
    <col min="5384" max="5384" width="9.140625" style="697"/>
    <col min="5385" max="5385" width="10.85546875" style="697" bestFit="1" customWidth="1"/>
    <col min="5386" max="5386" width="12.7109375" style="697" bestFit="1" customWidth="1"/>
    <col min="5387" max="5387" width="12.5703125" style="697" bestFit="1" customWidth="1"/>
    <col min="5388" max="5633" width="9.140625" style="697"/>
    <col min="5634" max="5634" width="5" style="697" customWidth="1"/>
    <col min="5635" max="5635" width="68.85546875" style="697" customWidth="1"/>
    <col min="5636" max="5636" width="10.7109375" style="697" customWidth="1"/>
    <col min="5637" max="5637" width="7.5703125" style="697" customWidth="1"/>
    <col min="5638" max="5638" width="30.42578125" style="697" customWidth="1"/>
    <col min="5639" max="5639" width="15.7109375" style="697" customWidth="1"/>
    <col min="5640" max="5640" width="9.140625" style="697"/>
    <col min="5641" max="5641" width="10.85546875" style="697" bestFit="1" customWidth="1"/>
    <col min="5642" max="5642" width="12.7109375" style="697" bestFit="1" customWidth="1"/>
    <col min="5643" max="5643" width="12.5703125" style="697" bestFit="1" customWidth="1"/>
    <col min="5644" max="5889" width="9.140625" style="697"/>
    <col min="5890" max="5890" width="5" style="697" customWidth="1"/>
    <col min="5891" max="5891" width="68.85546875" style="697" customWidth="1"/>
    <col min="5892" max="5892" width="10.7109375" style="697" customWidth="1"/>
    <col min="5893" max="5893" width="7.5703125" style="697" customWidth="1"/>
    <col min="5894" max="5894" width="30.42578125" style="697" customWidth="1"/>
    <col min="5895" max="5895" width="15.7109375" style="697" customWidth="1"/>
    <col min="5896" max="5896" width="9.140625" style="697"/>
    <col min="5897" max="5897" width="10.85546875" style="697" bestFit="1" customWidth="1"/>
    <col min="5898" max="5898" width="12.7109375" style="697" bestFit="1" customWidth="1"/>
    <col min="5899" max="5899" width="12.5703125" style="697" bestFit="1" customWidth="1"/>
    <col min="5900" max="6145" width="9.140625" style="697"/>
    <col min="6146" max="6146" width="5" style="697" customWidth="1"/>
    <col min="6147" max="6147" width="68.85546875" style="697" customWidth="1"/>
    <col min="6148" max="6148" width="10.7109375" style="697" customWidth="1"/>
    <col min="6149" max="6149" width="7.5703125" style="697" customWidth="1"/>
    <col min="6150" max="6150" width="30.42578125" style="697" customWidth="1"/>
    <col min="6151" max="6151" width="15.7109375" style="697" customWidth="1"/>
    <col min="6152" max="6152" width="9.140625" style="697"/>
    <col min="6153" max="6153" width="10.85546875" style="697" bestFit="1" customWidth="1"/>
    <col min="6154" max="6154" width="12.7109375" style="697" bestFit="1" customWidth="1"/>
    <col min="6155" max="6155" width="12.5703125" style="697" bestFit="1" customWidth="1"/>
    <col min="6156" max="6401" width="9.140625" style="697"/>
    <col min="6402" max="6402" width="5" style="697" customWidth="1"/>
    <col min="6403" max="6403" width="68.85546875" style="697" customWidth="1"/>
    <col min="6404" max="6404" width="10.7109375" style="697" customWidth="1"/>
    <col min="6405" max="6405" width="7.5703125" style="697" customWidth="1"/>
    <col min="6406" max="6406" width="30.42578125" style="697" customWidth="1"/>
    <col min="6407" max="6407" width="15.7109375" style="697" customWidth="1"/>
    <col min="6408" max="6408" width="9.140625" style="697"/>
    <col min="6409" max="6409" width="10.85546875" style="697" bestFit="1" customWidth="1"/>
    <col min="6410" max="6410" width="12.7109375" style="697" bestFit="1" customWidth="1"/>
    <col min="6411" max="6411" width="12.5703125" style="697" bestFit="1" customWidth="1"/>
    <col min="6412" max="6657" width="9.140625" style="697"/>
    <col min="6658" max="6658" width="5" style="697" customWidth="1"/>
    <col min="6659" max="6659" width="68.85546875" style="697" customWidth="1"/>
    <col min="6660" max="6660" width="10.7109375" style="697" customWidth="1"/>
    <col min="6661" max="6661" width="7.5703125" style="697" customWidth="1"/>
    <col min="6662" max="6662" width="30.42578125" style="697" customWidth="1"/>
    <col min="6663" max="6663" width="15.7109375" style="697" customWidth="1"/>
    <col min="6664" max="6664" width="9.140625" style="697"/>
    <col min="6665" max="6665" width="10.85546875" style="697" bestFit="1" customWidth="1"/>
    <col min="6666" max="6666" width="12.7109375" style="697" bestFit="1" customWidth="1"/>
    <col min="6667" max="6667" width="12.5703125" style="697" bestFit="1" customWidth="1"/>
    <col min="6668" max="6913" width="9.140625" style="697"/>
    <col min="6914" max="6914" width="5" style="697" customWidth="1"/>
    <col min="6915" max="6915" width="68.85546875" style="697" customWidth="1"/>
    <col min="6916" max="6916" width="10.7109375" style="697" customWidth="1"/>
    <col min="6917" max="6917" width="7.5703125" style="697" customWidth="1"/>
    <col min="6918" max="6918" width="30.42578125" style="697" customWidth="1"/>
    <col min="6919" max="6919" width="15.7109375" style="697" customWidth="1"/>
    <col min="6920" max="6920" width="9.140625" style="697"/>
    <col min="6921" max="6921" width="10.85546875" style="697" bestFit="1" customWidth="1"/>
    <col min="6922" max="6922" width="12.7109375" style="697" bestFit="1" customWidth="1"/>
    <col min="6923" max="6923" width="12.5703125" style="697" bestFit="1" customWidth="1"/>
    <col min="6924" max="7169" width="9.140625" style="697"/>
    <col min="7170" max="7170" width="5" style="697" customWidth="1"/>
    <col min="7171" max="7171" width="68.85546875" style="697" customWidth="1"/>
    <col min="7172" max="7172" width="10.7109375" style="697" customWidth="1"/>
    <col min="7173" max="7173" width="7.5703125" style="697" customWidth="1"/>
    <col min="7174" max="7174" width="30.42578125" style="697" customWidth="1"/>
    <col min="7175" max="7175" width="15.7109375" style="697" customWidth="1"/>
    <col min="7176" max="7176" width="9.140625" style="697"/>
    <col min="7177" max="7177" width="10.85546875" style="697" bestFit="1" customWidth="1"/>
    <col min="7178" max="7178" width="12.7109375" style="697" bestFit="1" customWidth="1"/>
    <col min="7179" max="7179" width="12.5703125" style="697" bestFit="1" customWidth="1"/>
    <col min="7180" max="7425" width="9.140625" style="697"/>
    <col min="7426" max="7426" width="5" style="697" customWidth="1"/>
    <col min="7427" max="7427" width="68.85546875" style="697" customWidth="1"/>
    <col min="7428" max="7428" width="10.7109375" style="697" customWidth="1"/>
    <col min="7429" max="7429" width="7.5703125" style="697" customWidth="1"/>
    <col min="7430" max="7430" width="30.42578125" style="697" customWidth="1"/>
    <col min="7431" max="7431" width="15.7109375" style="697" customWidth="1"/>
    <col min="7432" max="7432" width="9.140625" style="697"/>
    <col min="7433" max="7433" width="10.85546875" style="697" bestFit="1" customWidth="1"/>
    <col min="7434" max="7434" width="12.7109375" style="697" bestFit="1" customWidth="1"/>
    <col min="7435" max="7435" width="12.5703125" style="697" bestFit="1" customWidth="1"/>
    <col min="7436" max="7681" width="9.140625" style="697"/>
    <col min="7682" max="7682" width="5" style="697" customWidth="1"/>
    <col min="7683" max="7683" width="68.85546875" style="697" customWidth="1"/>
    <col min="7684" max="7684" width="10.7109375" style="697" customWidth="1"/>
    <col min="7685" max="7685" width="7.5703125" style="697" customWidth="1"/>
    <col min="7686" max="7686" width="30.42578125" style="697" customWidth="1"/>
    <col min="7687" max="7687" width="15.7109375" style="697" customWidth="1"/>
    <col min="7688" max="7688" width="9.140625" style="697"/>
    <col min="7689" max="7689" width="10.85546875" style="697" bestFit="1" customWidth="1"/>
    <col min="7690" max="7690" width="12.7109375" style="697" bestFit="1" customWidth="1"/>
    <col min="7691" max="7691" width="12.5703125" style="697" bestFit="1" customWidth="1"/>
    <col min="7692" max="7937" width="9.140625" style="697"/>
    <col min="7938" max="7938" width="5" style="697" customWidth="1"/>
    <col min="7939" max="7939" width="68.85546875" style="697" customWidth="1"/>
    <col min="7940" max="7940" width="10.7109375" style="697" customWidth="1"/>
    <col min="7941" max="7941" width="7.5703125" style="697" customWidth="1"/>
    <col min="7942" max="7942" width="30.42578125" style="697" customWidth="1"/>
    <col min="7943" max="7943" width="15.7109375" style="697" customWidth="1"/>
    <col min="7944" max="7944" width="9.140625" style="697"/>
    <col min="7945" max="7945" width="10.85546875" style="697" bestFit="1" customWidth="1"/>
    <col min="7946" max="7946" width="12.7109375" style="697" bestFit="1" customWidth="1"/>
    <col min="7947" max="7947" width="12.5703125" style="697" bestFit="1" customWidth="1"/>
    <col min="7948" max="8193" width="9.140625" style="697"/>
    <col min="8194" max="8194" width="5" style="697" customWidth="1"/>
    <col min="8195" max="8195" width="68.85546875" style="697" customWidth="1"/>
    <col min="8196" max="8196" width="10.7109375" style="697" customWidth="1"/>
    <col min="8197" max="8197" width="7.5703125" style="697" customWidth="1"/>
    <col min="8198" max="8198" width="30.42578125" style="697" customWidth="1"/>
    <col min="8199" max="8199" width="15.7109375" style="697" customWidth="1"/>
    <col min="8200" max="8200" width="9.140625" style="697"/>
    <col min="8201" max="8201" width="10.85546875" style="697" bestFit="1" customWidth="1"/>
    <col min="8202" max="8202" width="12.7109375" style="697" bestFit="1" customWidth="1"/>
    <col min="8203" max="8203" width="12.5703125" style="697" bestFit="1" customWidth="1"/>
    <col min="8204" max="8449" width="9.140625" style="697"/>
    <col min="8450" max="8450" width="5" style="697" customWidth="1"/>
    <col min="8451" max="8451" width="68.85546875" style="697" customWidth="1"/>
    <col min="8452" max="8452" width="10.7109375" style="697" customWidth="1"/>
    <col min="8453" max="8453" width="7.5703125" style="697" customWidth="1"/>
    <col min="8454" max="8454" width="30.42578125" style="697" customWidth="1"/>
    <col min="8455" max="8455" width="15.7109375" style="697" customWidth="1"/>
    <col min="8456" max="8456" width="9.140625" style="697"/>
    <col min="8457" max="8457" width="10.85546875" style="697" bestFit="1" customWidth="1"/>
    <col min="8458" max="8458" width="12.7109375" style="697" bestFit="1" customWidth="1"/>
    <col min="8459" max="8459" width="12.5703125" style="697" bestFit="1" customWidth="1"/>
    <col min="8460" max="8705" width="9.140625" style="697"/>
    <col min="8706" max="8706" width="5" style="697" customWidth="1"/>
    <col min="8707" max="8707" width="68.85546875" style="697" customWidth="1"/>
    <col min="8708" max="8708" width="10.7109375" style="697" customWidth="1"/>
    <col min="8709" max="8709" width="7.5703125" style="697" customWidth="1"/>
    <col min="8710" max="8710" width="30.42578125" style="697" customWidth="1"/>
    <col min="8711" max="8711" width="15.7109375" style="697" customWidth="1"/>
    <col min="8712" max="8712" width="9.140625" style="697"/>
    <col min="8713" max="8713" width="10.85546875" style="697" bestFit="1" customWidth="1"/>
    <col min="8714" max="8714" width="12.7109375" style="697" bestFit="1" customWidth="1"/>
    <col min="8715" max="8715" width="12.5703125" style="697" bestFit="1" customWidth="1"/>
    <col min="8716" max="8961" width="9.140625" style="697"/>
    <col min="8962" max="8962" width="5" style="697" customWidth="1"/>
    <col min="8963" max="8963" width="68.85546875" style="697" customWidth="1"/>
    <col min="8964" max="8964" width="10.7109375" style="697" customWidth="1"/>
    <col min="8965" max="8965" width="7.5703125" style="697" customWidth="1"/>
    <col min="8966" max="8966" width="30.42578125" style="697" customWidth="1"/>
    <col min="8967" max="8967" width="15.7109375" style="697" customWidth="1"/>
    <col min="8968" max="8968" width="9.140625" style="697"/>
    <col min="8969" max="8969" width="10.85546875" style="697" bestFit="1" customWidth="1"/>
    <col min="8970" max="8970" width="12.7109375" style="697" bestFit="1" customWidth="1"/>
    <col min="8971" max="8971" width="12.5703125" style="697" bestFit="1" customWidth="1"/>
    <col min="8972" max="9217" width="9.140625" style="697"/>
    <col min="9218" max="9218" width="5" style="697" customWidth="1"/>
    <col min="9219" max="9219" width="68.85546875" style="697" customWidth="1"/>
    <col min="9220" max="9220" width="10.7109375" style="697" customWidth="1"/>
    <col min="9221" max="9221" width="7.5703125" style="697" customWidth="1"/>
    <col min="9222" max="9222" width="30.42578125" style="697" customWidth="1"/>
    <col min="9223" max="9223" width="15.7109375" style="697" customWidth="1"/>
    <col min="9224" max="9224" width="9.140625" style="697"/>
    <col min="9225" max="9225" width="10.85546875" style="697" bestFit="1" customWidth="1"/>
    <col min="9226" max="9226" width="12.7109375" style="697" bestFit="1" customWidth="1"/>
    <col min="9227" max="9227" width="12.5703125" style="697" bestFit="1" customWidth="1"/>
    <col min="9228" max="9473" width="9.140625" style="697"/>
    <col min="9474" max="9474" width="5" style="697" customWidth="1"/>
    <col min="9475" max="9475" width="68.85546875" style="697" customWidth="1"/>
    <col min="9476" max="9476" width="10.7109375" style="697" customWidth="1"/>
    <col min="9477" max="9477" width="7.5703125" style="697" customWidth="1"/>
    <col min="9478" max="9478" width="30.42578125" style="697" customWidth="1"/>
    <col min="9479" max="9479" width="15.7109375" style="697" customWidth="1"/>
    <col min="9480" max="9480" width="9.140625" style="697"/>
    <col min="9481" max="9481" width="10.85546875" style="697" bestFit="1" customWidth="1"/>
    <col min="9482" max="9482" width="12.7109375" style="697" bestFit="1" customWidth="1"/>
    <col min="9483" max="9483" width="12.5703125" style="697" bestFit="1" customWidth="1"/>
    <col min="9484" max="9729" width="9.140625" style="697"/>
    <col min="9730" max="9730" width="5" style="697" customWidth="1"/>
    <col min="9731" max="9731" width="68.85546875" style="697" customWidth="1"/>
    <col min="9732" max="9732" width="10.7109375" style="697" customWidth="1"/>
    <col min="9733" max="9733" width="7.5703125" style="697" customWidth="1"/>
    <col min="9734" max="9734" width="30.42578125" style="697" customWidth="1"/>
    <col min="9735" max="9735" width="15.7109375" style="697" customWidth="1"/>
    <col min="9736" max="9736" width="9.140625" style="697"/>
    <col min="9737" max="9737" width="10.85546875" style="697" bestFit="1" customWidth="1"/>
    <col min="9738" max="9738" width="12.7109375" style="697" bestFit="1" customWidth="1"/>
    <col min="9739" max="9739" width="12.5703125" style="697" bestFit="1" customWidth="1"/>
    <col min="9740" max="9985" width="9.140625" style="697"/>
    <col min="9986" max="9986" width="5" style="697" customWidth="1"/>
    <col min="9987" max="9987" width="68.85546875" style="697" customWidth="1"/>
    <col min="9988" max="9988" width="10.7109375" style="697" customWidth="1"/>
    <col min="9989" max="9989" width="7.5703125" style="697" customWidth="1"/>
    <col min="9990" max="9990" width="30.42578125" style="697" customWidth="1"/>
    <col min="9991" max="9991" width="15.7109375" style="697" customWidth="1"/>
    <col min="9992" max="9992" width="9.140625" style="697"/>
    <col min="9993" max="9993" width="10.85546875" style="697" bestFit="1" customWidth="1"/>
    <col min="9994" max="9994" width="12.7109375" style="697" bestFit="1" customWidth="1"/>
    <col min="9995" max="9995" width="12.5703125" style="697" bestFit="1" customWidth="1"/>
    <col min="9996" max="10241" width="9.140625" style="697"/>
    <col min="10242" max="10242" width="5" style="697" customWidth="1"/>
    <col min="10243" max="10243" width="68.85546875" style="697" customWidth="1"/>
    <col min="10244" max="10244" width="10.7109375" style="697" customWidth="1"/>
    <col min="10245" max="10245" width="7.5703125" style="697" customWidth="1"/>
    <col min="10246" max="10246" width="30.42578125" style="697" customWidth="1"/>
    <col min="10247" max="10247" width="15.7109375" style="697" customWidth="1"/>
    <col min="10248" max="10248" width="9.140625" style="697"/>
    <col min="10249" max="10249" width="10.85546875" style="697" bestFit="1" customWidth="1"/>
    <col min="10250" max="10250" width="12.7109375" style="697" bestFit="1" customWidth="1"/>
    <col min="10251" max="10251" width="12.5703125" style="697" bestFit="1" customWidth="1"/>
    <col min="10252" max="10497" width="9.140625" style="697"/>
    <col min="10498" max="10498" width="5" style="697" customWidth="1"/>
    <col min="10499" max="10499" width="68.85546875" style="697" customWidth="1"/>
    <col min="10500" max="10500" width="10.7109375" style="697" customWidth="1"/>
    <col min="10501" max="10501" width="7.5703125" style="697" customWidth="1"/>
    <col min="10502" max="10502" width="30.42578125" style="697" customWidth="1"/>
    <col min="10503" max="10503" width="15.7109375" style="697" customWidth="1"/>
    <col min="10504" max="10504" width="9.140625" style="697"/>
    <col min="10505" max="10505" width="10.85546875" style="697" bestFit="1" customWidth="1"/>
    <col min="10506" max="10506" width="12.7109375" style="697" bestFit="1" customWidth="1"/>
    <col min="10507" max="10507" width="12.5703125" style="697" bestFit="1" customWidth="1"/>
    <col min="10508" max="10753" width="9.140625" style="697"/>
    <col min="10754" max="10754" width="5" style="697" customWidth="1"/>
    <col min="10755" max="10755" width="68.85546875" style="697" customWidth="1"/>
    <col min="10756" max="10756" width="10.7109375" style="697" customWidth="1"/>
    <col min="10757" max="10757" width="7.5703125" style="697" customWidth="1"/>
    <col min="10758" max="10758" width="30.42578125" style="697" customWidth="1"/>
    <col min="10759" max="10759" width="15.7109375" style="697" customWidth="1"/>
    <col min="10760" max="10760" width="9.140625" style="697"/>
    <col min="10761" max="10761" width="10.85546875" style="697" bestFit="1" customWidth="1"/>
    <col min="10762" max="10762" width="12.7109375" style="697" bestFit="1" customWidth="1"/>
    <col min="10763" max="10763" width="12.5703125" style="697" bestFit="1" customWidth="1"/>
    <col min="10764" max="11009" width="9.140625" style="697"/>
    <col min="11010" max="11010" width="5" style="697" customWidth="1"/>
    <col min="11011" max="11011" width="68.85546875" style="697" customWidth="1"/>
    <col min="11012" max="11012" width="10.7109375" style="697" customWidth="1"/>
    <col min="11013" max="11013" width="7.5703125" style="697" customWidth="1"/>
    <col min="11014" max="11014" width="30.42578125" style="697" customWidth="1"/>
    <col min="11015" max="11015" width="15.7109375" style="697" customWidth="1"/>
    <col min="11016" max="11016" width="9.140625" style="697"/>
    <col min="11017" max="11017" width="10.85546875" style="697" bestFit="1" customWidth="1"/>
    <col min="11018" max="11018" width="12.7109375" style="697" bestFit="1" customWidth="1"/>
    <col min="11019" max="11019" width="12.5703125" style="697" bestFit="1" customWidth="1"/>
    <col min="11020" max="11265" width="9.140625" style="697"/>
    <col min="11266" max="11266" width="5" style="697" customWidth="1"/>
    <col min="11267" max="11267" width="68.85546875" style="697" customWidth="1"/>
    <col min="11268" max="11268" width="10.7109375" style="697" customWidth="1"/>
    <col min="11269" max="11269" width="7.5703125" style="697" customWidth="1"/>
    <col min="11270" max="11270" width="30.42578125" style="697" customWidth="1"/>
    <col min="11271" max="11271" width="15.7109375" style="697" customWidth="1"/>
    <col min="11272" max="11272" width="9.140625" style="697"/>
    <col min="11273" max="11273" width="10.85546875" style="697" bestFit="1" customWidth="1"/>
    <col min="11274" max="11274" width="12.7109375" style="697" bestFit="1" customWidth="1"/>
    <col min="11275" max="11275" width="12.5703125" style="697" bestFit="1" customWidth="1"/>
    <col min="11276" max="11521" width="9.140625" style="697"/>
    <col min="11522" max="11522" width="5" style="697" customWidth="1"/>
    <col min="11523" max="11523" width="68.85546875" style="697" customWidth="1"/>
    <col min="11524" max="11524" width="10.7109375" style="697" customWidth="1"/>
    <col min="11525" max="11525" width="7.5703125" style="697" customWidth="1"/>
    <col min="11526" max="11526" width="30.42578125" style="697" customWidth="1"/>
    <col min="11527" max="11527" width="15.7109375" style="697" customWidth="1"/>
    <col min="11528" max="11528" width="9.140625" style="697"/>
    <col min="11529" max="11529" width="10.85546875" style="697" bestFit="1" customWidth="1"/>
    <col min="11530" max="11530" width="12.7109375" style="697" bestFit="1" customWidth="1"/>
    <col min="11531" max="11531" width="12.5703125" style="697" bestFit="1" customWidth="1"/>
    <col min="11532" max="11777" width="9.140625" style="697"/>
    <col min="11778" max="11778" width="5" style="697" customWidth="1"/>
    <col min="11779" max="11779" width="68.85546875" style="697" customWidth="1"/>
    <col min="11780" max="11780" width="10.7109375" style="697" customWidth="1"/>
    <col min="11781" max="11781" width="7.5703125" style="697" customWidth="1"/>
    <col min="11782" max="11782" width="30.42578125" style="697" customWidth="1"/>
    <col min="11783" max="11783" width="15.7109375" style="697" customWidth="1"/>
    <col min="11784" max="11784" width="9.140625" style="697"/>
    <col min="11785" max="11785" width="10.85546875" style="697" bestFit="1" customWidth="1"/>
    <col min="11786" max="11786" width="12.7109375" style="697" bestFit="1" customWidth="1"/>
    <col min="11787" max="11787" width="12.5703125" style="697" bestFit="1" customWidth="1"/>
    <col min="11788" max="12033" width="9.140625" style="697"/>
    <col min="12034" max="12034" width="5" style="697" customWidth="1"/>
    <col min="12035" max="12035" width="68.85546875" style="697" customWidth="1"/>
    <col min="12036" max="12036" width="10.7109375" style="697" customWidth="1"/>
    <col min="12037" max="12037" width="7.5703125" style="697" customWidth="1"/>
    <col min="12038" max="12038" width="30.42578125" style="697" customWidth="1"/>
    <col min="12039" max="12039" width="15.7109375" style="697" customWidth="1"/>
    <col min="12040" max="12040" width="9.140625" style="697"/>
    <col min="12041" max="12041" width="10.85546875" style="697" bestFit="1" customWidth="1"/>
    <col min="12042" max="12042" width="12.7109375" style="697" bestFit="1" customWidth="1"/>
    <col min="12043" max="12043" width="12.5703125" style="697" bestFit="1" customWidth="1"/>
    <col min="12044" max="12289" width="9.140625" style="697"/>
    <col min="12290" max="12290" width="5" style="697" customWidth="1"/>
    <col min="12291" max="12291" width="68.85546875" style="697" customWidth="1"/>
    <col min="12292" max="12292" width="10.7109375" style="697" customWidth="1"/>
    <col min="12293" max="12293" width="7.5703125" style="697" customWidth="1"/>
    <col min="12294" max="12294" width="30.42578125" style="697" customWidth="1"/>
    <col min="12295" max="12295" width="15.7109375" style="697" customWidth="1"/>
    <col min="12296" max="12296" width="9.140625" style="697"/>
    <col min="12297" max="12297" width="10.85546875" style="697" bestFit="1" customWidth="1"/>
    <col min="12298" max="12298" width="12.7109375" style="697" bestFit="1" customWidth="1"/>
    <col min="12299" max="12299" width="12.5703125" style="697" bestFit="1" customWidth="1"/>
    <col min="12300" max="12545" width="9.140625" style="697"/>
    <col min="12546" max="12546" width="5" style="697" customWidth="1"/>
    <col min="12547" max="12547" width="68.85546875" style="697" customWidth="1"/>
    <col min="12548" max="12548" width="10.7109375" style="697" customWidth="1"/>
    <col min="12549" max="12549" width="7.5703125" style="697" customWidth="1"/>
    <col min="12550" max="12550" width="30.42578125" style="697" customWidth="1"/>
    <col min="12551" max="12551" width="15.7109375" style="697" customWidth="1"/>
    <col min="12552" max="12552" width="9.140625" style="697"/>
    <col min="12553" max="12553" width="10.85546875" style="697" bestFit="1" customWidth="1"/>
    <col min="12554" max="12554" width="12.7109375" style="697" bestFit="1" customWidth="1"/>
    <col min="12555" max="12555" width="12.5703125" style="697" bestFit="1" customWidth="1"/>
    <col min="12556" max="12801" width="9.140625" style="697"/>
    <col min="12802" max="12802" width="5" style="697" customWidth="1"/>
    <col min="12803" max="12803" width="68.85546875" style="697" customWidth="1"/>
    <col min="12804" max="12804" width="10.7109375" style="697" customWidth="1"/>
    <col min="12805" max="12805" width="7.5703125" style="697" customWidth="1"/>
    <col min="12806" max="12806" width="30.42578125" style="697" customWidth="1"/>
    <col min="12807" max="12807" width="15.7109375" style="697" customWidth="1"/>
    <col min="12808" max="12808" width="9.140625" style="697"/>
    <col min="12809" max="12809" width="10.85546875" style="697" bestFit="1" customWidth="1"/>
    <col min="12810" max="12810" width="12.7109375" style="697" bestFit="1" customWidth="1"/>
    <col min="12811" max="12811" width="12.5703125" style="697" bestFit="1" customWidth="1"/>
    <col min="12812" max="13057" width="9.140625" style="697"/>
    <col min="13058" max="13058" width="5" style="697" customWidth="1"/>
    <col min="13059" max="13059" width="68.85546875" style="697" customWidth="1"/>
    <col min="13060" max="13060" width="10.7109375" style="697" customWidth="1"/>
    <col min="13061" max="13061" width="7.5703125" style="697" customWidth="1"/>
    <col min="13062" max="13062" width="30.42578125" style="697" customWidth="1"/>
    <col min="13063" max="13063" width="15.7109375" style="697" customWidth="1"/>
    <col min="13064" max="13064" width="9.140625" style="697"/>
    <col min="13065" max="13065" width="10.85546875" style="697" bestFit="1" customWidth="1"/>
    <col min="13066" max="13066" width="12.7109375" style="697" bestFit="1" customWidth="1"/>
    <col min="13067" max="13067" width="12.5703125" style="697" bestFit="1" customWidth="1"/>
    <col min="13068" max="13313" width="9.140625" style="697"/>
    <col min="13314" max="13314" width="5" style="697" customWidth="1"/>
    <col min="13315" max="13315" width="68.85546875" style="697" customWidth="1"/>
    <col min="13316" max="13316" width="10.7109375" style="697" customWidth="1"/>
    <col min="13317" max="13317" width="7.5703125" style="697" customWidth="1"/>
    <col min="13318" max="13318" width="30.42578125" style="697" customWidth="1"/>
    <col min="13319" max="13319" width="15.7109375" style="697" customWidth="1"/>
    <col min="13320" max="13320" width="9.140625" style="697"/>
    <col min="13321" max="13321" width="10.85546875" style="697" bestFit="1" customWidth="1"/>
    <col min="13322" max="13322" width="12.7109375" style="697" bestFit="1" customWidth="1"/>
    <col min="13323" max="13323" width="12.5703125" style="697" bestFit="1" customWidth="1"/>
    <col min="13324" max="13569" width="9.140625" style="697"/>
    <col min="13570" max="13570" width="5" style="697" customWidth="1"/>
    <col min="13571" max="13571" width="68.85546875" style="697" customWidth="1"/>
    <col min="13572" max="13572" width="10.7109375" style="697" customWidth="1"/>
    <col min="13573" max="13573" width="7.5703125" style="697" customWidth="1"/>
    <col min="13574" max="13574" width="30.42578125" style="697" customWidth="1"/>
    <col min="13575" max="13575" width="15.7109375" style="697" customWidth="1"/>
    <col min="13576" max="13576" width="9.140625" style="697"/>
    <col min="13577" max="13577" width="10.85546875" style="697" bestFit="1" customWidth="1"/>
    <col min="13578" max="13578" width="12.7109375" style="697" bestFit="1" customWidth="1"/>
    <col min="13579" max="13579" width="12.5703125" style="697" bestFit="1" customWidth="1"/>
    <col min="13580" max="13825" width="9.140625" style="697"/>
    <col min="13826" max="13826" width="5" style="697" customWidth="1"/>
    <col min="13827" max="13827" width="68.85546875" style="697" customWidth="1"/>
    <col min="13828" max="13828" width="10.7109375" style="697" customWidth="1"/>
    <col min="13829" max="13829" width="7.5703125" style="697" customWidth="1"/>
    <col min="13830" max="13830" width="30.42578125" style="697" customWidth="1"/>
    <col min="13831" max="13831" width="15.7109375" style="697" customWidth="1"/>
    <col min="13832" max="13832" width="9.140625" style="697"/>
    <col min="13833" max="13833" width="10.85546875" style="697" bestFit="1" customWidth="1"/>
    <col min="13834" max="13834" width="12.7109375" style="697" bestFit="1" customWidth="1"/>
    <col min="13835" max="13835" width="12.5703125" style="697" bestFit="1" customWidth="1"/>
    <col min="13836" max="14081" width="9.140625" style="697"/>
    <col min="14082" max="14082" width="5" style="697" customWidth="1"/>
    <col min="14083" max="14083" width="68.85546875" style="697" customWidth="1"/>
    <col min="14084" max="14084" width="10.7109375" style="697" customWidth="1"/>
    <col min="14085" max="14085" width="7.5703125" style="697" customWidth="1"/>
    <col min="14086" max="14086" width="30.42578125" style="697" customWidth="1"/>
    <col min="14087" max="14087" width="15.7109375" style="697" customWidth="1"/>
    <col min="14088" max="14088" width="9.140625" style="697"/>
    <col min="14089" max="14089" width="10.85546875" style="697" bestFit="1" customWidth="1"/>
    <col min="14090" max="14090" width="12.7109375" style="697" bestFit="1" customWidth="1"/>
    <col min="14091" max="14091" width="12.5703125" style="697" bestFit="1" customWidth="1"/>
    <col min="14092" max="14337" width="9.140625" style="697"/>
    <col min="14338" max="14338" width="5" style="697" customWidth="1"/>
    <col min="14339" max="14339" width="68.85546875" style="697" customWidth="1"/>
    <col min="14340" max="14340" width="10.7109375" style="697" customWidth="1"/>
    <col min="14341" max="14341" width="7.5703125" style="697" customWidth="1"/>
    <col min="14342" max="14342" width="30.42578125" style="697" customWidth="1"/>
    <col min="14343" max="14343" width="15.7109375" style="697" customWidth="1"/>
    <col min="14344" max="14344" width="9.140625" style="697"/>
    <col min="14345" max="14345" width="10.85546875" style="697" bestFit="1" customWidth="1"/>
    <col min="14346" max="14346" width="12.7109375" style="697" bestFit="1" customWidth="1"/>
    <col min="14347" max="14347" width="12.5703125" style="697" bestFit="1" customWidth="1"/>
    <col min="14348" max="14593" width="9.140625" style="697"/>
    <col min="14594" max="14594" width="5" style="697" customWidth="1"/>
    <col min="14595" max="14595" width="68.85546875" style="697" customWidth="1"/>
    <col min="14596" max="14596" width="10.7109375" style="697" customWidth="1"/>
    <col min="14597" max="14597" width="7.5703125" style="697" customWidth="1"/>
    <col min="14598" max="14598" width="30.42578125" style="697" customWidth="1"/>
    <col min="14599" max="14599" width="15.7109375" style="697" customWidth="1"/>
    <col min="14600" max="14600" width="9.140625" style="697"/>
    <col min="14601" max="14601" width="10.85546875" style="697" bestFit="1" customWidth="1"/>
    <col min="14602" max="14602" width="12.7109375" style="697" bestFit="1" customWidth="1"/>
    <col min="14603" max="14603" width="12.5703125" style="697" bestFit="1" customWidth="1"/>
    <col min="14604" max="14849" width="9.140625" style="697"/>
    <col min="14850" max="14850" width="5" style="697" customWidth="1"/>
    <col min="14851" max="14851" width="68.85546875" style="697" customWidth="1"/>
    <col min="14852" max="14852" width="10.7109375" style="697" customWidth="1"/>
    <col min="14853" max="14853" width="7.5703125" style="697" customWidth="1"/>
    <col min="14854" max="14854" width="30.42578125" style="697" customWidth="1"/>
    <col min="14855" max="14855" width="15.7109375" style="697" customWidth="1"/>
    <col min="14856" max="14856" width="9.140625" style="697"/>
    <col min="14857" max="14857" width="10.85546875" style="697" bestFit="1" customWidth="1"/>
    <col min="14858" max="14858" width="12.7109375" style="697" bestFit="1" customWidth="1"/>
    <col min="14859" max="14859" width="12.5703125" style="697" bestFit="1" customWidth="1"/>
    <col min="14860" max="15105" width="9.140625" style="697"/>
    <col min="15106" max="15106" width="5" style="697" customWidth="1"/>
    <col min="15107" max="15107" width="68.85546875" style="697" customWidth="1"/>
    <col min="15108" max="15108" width="10.7109375" style="697" customWidth="1"/>
    <col min="15109" max="15109" width="7.5703125" style="697" customWidth="1"/>
    <col min="15110" max="15110" width="30.42578125" style="697" customWidth="1"/>
    <col min="15111" max="15111" width="15.7109375" style="697" customWidth="1"/>
    <col min="15112" max="15112" width="9.140625" style="697"/>
    <col min="15113" max="15113" width="10.85546875" style="697" bestFit="1" customWidth="1"/>
    <col min="15114" max="15114" width="12.7109375" style="697" bestFit="1" customWidth="1"/>
    <col min="15115" max="15115" width="12.5703125" style="697" bestFit="1" customWidth="1"/>
    <col min="15116" max="15361" width="9.140625" style="697"/>
    <col min="15362" max="15362" width="5" style="697" customWidth="1"/>
    <col min="15363" max="15363" width="68.85546875" style="697" customWidth="1"/>
    <col min="15364" max="15364" width="10.7109375" style="697" customWidth="1"/>
    <col min="15365" max="15365" width="7.5703125" style="697" customWidth="1"/>
    <col min="15366" max="15366" width="30.42578125" style="697" customWidth="1"/>
    <col min="15367" max="15367" width="15.7109375" style="697" customWidth="1"/>
    <col min="15368" max="15368" width="9.140625" style="697"/>
    <col min="15369" max="15369" width="10.85546875" style="697" bestFit="1" customWidth="1"/>
    <col min="15370" max="15370" width="12.7109375" style="697" bestFit="1" customWidth="1"/>
    <col min="15371" max="15371" width="12.5703125" style="697" bestFit="1" customWidth="1"/>
    <col min="15372" max="15617" width="9.140625" style="697"/>
    <col min="15618" max="15618" width="5" style="697" customWidth="1"/>
    <col min="15619" max="15619" width="68.85546875" style="697" customWidth="1"/>
    <col min="15620" max="15620" width="10.7109375" style="697" customWidth="1"/>
    <col min="15621" max="15621" width="7.5703125" style="697" customWidth="1"/>
    <col min="15622" max="15622" width="30.42578125" style="697" customWidth="1"/>
    <col min="15623" max="15623" width="15.7109375" style="697" customWidth="1"/>
    <col min="15624" max="15624" width="9.140625" style="697"/>
    <col min="15625" max="15625" width="10.85546875" style="697" bestFit="1" customWidth="1"/>
    <col min="15626" max="15626" width="12.7109375" style="697" bestFit="1" customWidth="1"/>
    <col min="15627" max="15627" width="12.5703125" style="697" bestFit="1" customWidth="1"/>
    <col min="15628" max="15873" width="9.140625" style="697"/>
    <col min="15874" max="15874" width="5" style="697" customWidth="1"/>
    <col min="15875" max="15875" width="68.85546875" style="697" customWidth="1"/>
    <col min="15876" max="15876" width="10.7109375" style="697" customWidth="1"/>
    <col min="15877" max="15877" width="7.5703125" style="697" customWidth="1"/>
    <col min="15878" max="15878" width="30.42578125" style="697" customWidth="1"/>
    <col min="15879" max="15879" width="15.7109375" style="697" customWidth="1"/>
    <col min="15880" max="15880" width="9.140625" style="697"/>
    <col min="15881" max="15881" width="10.85546875" style="697" bestFit="1" customWidth="1"/>
    <col min="15882" max="15882" width="12.7109375" style="697" bestFit="1" customWidth="1"/>
    <col min="15883" max="15883" width="12.5703125" style="697" bestFit="1" customWidth="1"/>
    <col min="15884" max="16129" width="9.140625" style="697"/>
    <col min="16130" max="16130" width="5" style="697" customWidth="1"/>
    <col min="16131" max="16131" width="68.85546875" style="697" customWidth="1"/>
    <col min="16132" max="16132" width="10.7109375" style="697" customWidth="1"/>
    <col min="16133" max="16133" width="7.5703125" style="697" customWidth="1"/>
    <col min="16134" max="16134" width="30.42578125" style="697" customWidth="1"/>
    <col min="16135" max="16135" width="15.7109375" style="697" customWidth="1"/>
    <col min="16136" max="16136" width="9.140625" style="697"/>
    <col min="16137" max="16137" width="10.85546875" style="697" bestFit="1" customWidth="1"/>
    <col min="16138" max="16138" width="12.7109375" style="697" bestFit="1" customWidth="1"/>
    <col min="16139" max="16139" width="12.5703125" style="697" bestFit="1" customWidth="1"/>
    <col min="16140" max="16384" width="9.140625" style="697"/>
  </cols>
  <sheetData>
    <row r="1" spans="1:9" ht="16.5">
      <c r="A1" s="937" t="s">
        <v>912</v>
      </c>
      <c r="B1" s="937"/>
      <c r="C1" s="938" t="s">
        <v>123</v>
      </c>
      <c r="D1" s="938"/>
      <c r="E1" s="938"/>
      <c r="F1" s="938"/>
      <c r="G1" s="938"/>
      <c r="H1" s="938"/>
    </row>
    <row r="2" spans="1:9" ht="18.75">
      <c r="A2" s="938"/>
      <c r="B2" s="938"/>
      <c r="C2" s="698"/>
      <c r="D2" s="698"/>
      <c r="E2" s="699"/>
      <c r="F2" s="700"/>
      <c r="G2" s="700"/>
    </row>
    <row r="3" spans="1:9" ht="18.75">
      <c r="B3" s="702" t="s">
        <v>913</v>
      </c>
      <c r="C3" s="939" t="s">
        <v>914</v>
      </c>
      <c r="D3" s="939"/>
      <c r="E3" s="939"/>
      <c r="F3" s="939"/>
      <c r="G3" s="939"/>
      <c r="H3" s="939"/>
    </row>
    <row r="4" spans="1:9" ht="16.5">
      <c r="B4" s="703"/>
      <c r="C4" s="704"/>
      <c r="D4" s="704"/>
      <c r="E4" s="705"/>
      <c r="F4" s="700"/>
      <c r="G4" s="700"/>
    </row>
    <row r="5" spans="1:9" ht="20.25">
      <c r="A5" s="940" t="s">
        <v>915</v>
      </c>
      <c r="B5" s="940"/>
      <c r="C5" s="940"/>
      <c r="D5" s="940"/>
      <c r="E5" s="940"/>
      <c r="F5" s="940"/>
      <c r="G5" s="706"/>
    </row>
    <row r="6" spans="1:9" s="708" customFormat="1" ht="19.5" thickBot="1">
      <c r="A6" s="941" t="s">
        <v>916</v>
      </c>
      <c r="B6" s="941"/>
      <c r="C6" s="941"/>
      <c r="D6" s="941"/>
      <c r="E6" s="941"/>
      <c r="F6" s="941"/>
      <c r="G6" s="707"/>
    </row>
    <row r="7" spans="1:9" s="715" customFormat="1" ht="43.5" thickTop="1">
      <c r="A7" s="709" t="s">
        <v>56</v>
      </c>
      <c r="B7" s="710" t="s">
        <v>245</v>
      </c>
      <c r="C7" s="710" t="s">
        <v>917</v>
      </c>
      <c r="D7" s="710" t="s">
        <v>918</v>
      </c>
      <c r="E7" s="711" t="s">
        <v>919</v>
      </c>
      <c r="F7" s="712" t="s">
        <v>920</v>
      </c>
      <c r="G7" s="713" t="s">
        <v>921</v>
      </c>
      <c r="H7" s="714" t="s">
        <v>57</v>
      </c>
    </row>
    <row r="8" spans="1:9" s="723" customFormat="1">
      <c r="A8" s="716" t="s">
        <v>77</v>
      </c>
      <c r="B8" s="717" t="s">
        <v>922</v>
      </c>
      <c r="C8" s="718"/>
      <c r="D8" s="718"/>
      <c r="E8" s="719"/>
      <c r="F8" s="720">
        <f>F9</f>
        <v>20000000</v>
      </c>
      <c r="G8" s="721">
        <f>G9</f>
        <v>14000000</v>
      </c>
      <c r="H8" s="722"/>
    </row>
    <row r="9" spans="1:9" s="731" customFormat="1">
      <c r="A9" s="724" t="s">
        <v>7</v>
      </c>
      <c r="B9" s="725" t="s">
        <v>923</v>
      </c>
      <c r="C9" s="726"/>
      <c r="D9" s="726"/>
      <c r="E9" s="727"/>
      <c r="F9" s="728">
        <v>20000000</v>
      </c>
      <c r="G9" s="729">
        <v>14000000</v>
      </c>
      <c r="H9" s="730"/>
    </row>
    <row r="10" spans="1:9" s="723" customFormat="1">
      <c r="A10" s="716" t="s">
        <v>325</v>
      </c>
      <c r="B10" s="717" t="s">
        <v>924</v>
      </c>
      <c r="C10" s="718"/>
      <c r="D10" s="718"/>
      <c r="E10" s="719"/>
      <c r="F10" s="720">
        <f>F11+F12+F14+F15+F16+F17+F18+F21+F23+F25+F26</f>
        <v>349835000</v>
      </c>
      <c r="G10" s="721">
        <f>G11+G12+G14+G15+G16+G17+G18+G21+G23+G25+G26</f>
        <v>237685000</v>
      </c>
      <c r="H10" s="722"/>
    </row>
    <row r="11" spans="1:9" s="723" customFormat="1">
      <c r="A11" s="716" t="s">
        <v>7</v>
      </c>
      <c r="B11" s="717" t="s">
        <v>925</v>
      </c>
      <c r="C11" s="718"/>
      <c r="D11" s="718"/>
      <c r="E11" s="719"/>
      <c r="F11" s="720">
        <v>50000000</v>
      </c>
      <c r="G11" s="721">
        <v>0</v>
      </c>
      <c r="H11" s="732" t="s">
        <v>926</v>
      </c>
    </row>
    <row r="12" spans="1:9" s="723" customFormat="1">
      <c r="A12" s="716" t="s">
        <v>34</v>
      </c>
      <c r="B12" s="717" t="s">
        <v>927</v>
      </c>
      <c r="C12" s="718"/>
      <c r="D12" s="718"/>
      <c r="E12" s="733"/>
      <c r="F12" s="720">
        <f>F13</f>
        <v>35000000</v>
      </c>
      <c r="G12" s="721">
        <f>G13</f>
        <v>35000000</v>
      </c>
      <c r="H12" s="722"/>
    </row>
    <row r="13" spans="1:9" s="739" customFormat="1" ht="75">
      <c r="A13" s="724">
        <v>1</v>
      </c>
      <c r="B13" s="734" t="s">
        <v>928</v>
      </c>
      <c r="C13" s="726">
        <v>70</v>
      </c>
      <c r="D13" s="726"/>
      <c r="E13" s="735" t="s">
        <v>929</v>
      </c>
      <c r="F13" s="736">
        <f>C13*500000</f>
        <v>35000000</v>
      </c>
      <c r="G13" s="737">
        <f>+F13</f>
        <v>35000000</v>
      </c>
      <c r="H13" s="738"/>
    </row>
    <row r="14" spans="1:9" s="745" customFormat="1">
      <c r="A14" s="716" t="s">
        <v>35</v>
      </c>
      <c r="B14" s="740" t="s">
        <v>930</v>
      </c>
      <c r="C14" s="741">
        <v>9</v>
      </c>
      <c r="D14" s="741">
        <v>25</v>
      </c>
      <c r="E14" s="742" t="s">
        <v>931</v>
      </c>
      <c r="F14" s="743">
        <f>392600*D14*C14</f>
        <v>88335000</v>
      </c>
      <c r="G14" s="744">
        <f>392600*9*25</f>
        <v>88335000</v>
      </c>
      <c r="H14" s="726" t="s">
        <v>932</v>
      </c>
      <c r="I14" s="745">
        <f>4+6+3+3+5</f>
        <v>21</v>
      </c>
    </row>
    <row r="15" spans="1:9" s="750" customFormat="1">
      <c r="A15" s="746" t="s">
        <v>36</v>
      </c>
      <c r="B15" s="747" t="s">
        <v>933</v>
      </c>
      <c r="C15" s="741"/>
      <c r="D15" s="741"/>
      <c r="E15" s="742"/>
      <c r="F15" s="748">
        <v>20000000</v>
      </c>
      <c r="G15" s="749">
        <v>10000000</v>
      </c>
      <c r="H15" s="726" t="s">
        <v>932</v>
      </c>
    </row>
    <row r="16" spans="1:9" s="745" customFormat="1">
      <c r="A16" s="716" t="s">
        <v>37</v>
      </c>
      <c r="B16" s="751" t="s">
        <v>934</v>
      </c>
      <c r="C16" s="741">
        <v>2</v>
      </c>
      <c r="D16" s="741">
        <v>20</v>
      </c>
      <c r="E16" s="742">
        <v>65000</v>
      </c>
      <c r="F16" s="743">
        <f>C16*D16*E16</f>
        <v>2600000</v>
      </c>
      <c r="G16" s="744">
        <f>+E16*D16*2</f>
        <v>2600000</v>
      </c>
      <c r="H16" s="726" t="s">
        <v>935</v>
      </c>
    </row>
    <row r="17" spans="1:9" s="750" customFormat="1">
      <c r="A17" s="746" t="s">
        <v>78</v>
      </c>
      <c r="B17" s="752" t="s">
        <v>936</v>
      </c>
      <c r="C17" s="741">
        <v>5</v>
      </c>
      <c r="D17" s="741">
        <v>12</v>
      </c>
      <c r="E17" s="742">
        <v>65000</v>
      </c>
      <c r="F17" s="748">
        <f>C17*D17*E17</f>
        <v>3900000</v>
      </c>
      <c r="G17" s="749">
        <f>+F17</f>
        <v>3900000</v>
      </c>
      <c r="H17" s="726" t="s">
        <v>932</v>
      </c>
    </row>
    <row r="18" spans="1:9" s="745" customFormat="1">
      <c r="A18" s="716" t="s">
        <v>859</v>
      </c>
      <c r="B18" s="740" t="s">
        <v>937</v>
      </c>
      <c r="C18" s="718"/>
      <c r="D18" s="718"/>
      <c r="E18" s="753"/>
      <c r="F18" s="743">
        <f>F19+F20</f>
        <v>100000000</v>
      </c>
      <c r="G18" s="744">
        <f>G19+G20</f>
        <v>87850000</v>
      </c>
      <c r="H18" s="754"/>
    </row>
    <row r="19" spans="1:9" s="760" customFormat="1" ht="75">
      <c r="A19" s="755">
        <v>1</v>
      </c>
      <c r="B19" s="756" t="s">
        <v>938</v>
      </c>
      <c r="C19" s="718"/>
      <c r="D19" s="718"/>
      <c r="E19" s="753"/>
      <c r="F19" s="757">
        <f>32500000+16250000+25000000+6250000</f>
        <v>80000000</v>
      </c>
      <c r="G19" s="758">
        <f>360*65000+120*65000+360*90000+6250000</f>
        <v>69850000</v>
      </c>
      <c r="H19" s="759" t="s">
        <v>939</v>
      </c>
    </row>
    <row r="20" spans="1:9" s="760" customFormat="1" ht="60">
      <c r="A20" s="755">
        <v>2</v>
      </c>
      <c r="B20" s="756" t="s">
        <v>940</v>
      </c>
      <c r="C20" s="718"/>
      <c r="D20" s="718"/>
      <c r="E20" s="753"/>
      <c r="F20" s="757">
        <v>20000000</v>
      </c>
      <c r="G20" s="758">
        <v>18000000</v>
      </c>
      <c r="H20" s="718" t="s">
        <v>941</v>
      </c>
      <c r="I20" s="761"/>
    </row>
    <row r="21" spans="1:9">
      <c r="A21" s="716" t="s">
        <v>79</v>
      </c>
      <c r="B21" s="717" t="s">
        <v>942</v>
      </c>
      <c r="C21" s="718"/>
      <c r="D21" s="718"/>
      <c r="E21" s="719"/>
      <c r="F21" s="720">
        <f>SUM(F22:F22)</f>
        <v>10000000</v>
      </c>
      <c r="G21" s="721">
        <f>SUM(G22:G22)</f>
        <v>10000000</v>
      </c>
      <c r="H21" s="733"/>
      <c r="I21" s="697">
        <f>26*500</f>
        <v>13000</v>
      </c>
    </row>
    <row r="22" spans="1:9">
      <c r="A22" s="755" t="s">
        <v>7</v>
      </c>
      <c r="B22" s="762" t="s">
        <v>943</v>
      </c>
      <c r="C22" s="718"/>
      <c r="D22" s="718"/>
      <c r="E22" s="719"/>
      <c r="F22" s="763">
        <v>10000000</v>
      </c>
      <c r="G22" s="764">
        <f>+F22</f>
        <v>10000000</v>
      </c>
      <c r="H22" s="733"/>
    </row>
    <row r="23" spans="1:9" s="723" customFormat="1">
      <c r="A23" s="716" t="s">
        <v>80</v>
      </c>
      <c r="B23" s="717" t="s">
        <v>944</v>
      </c>
      <c r="C23" s="718"/>
      <c r="D23" s="718"/>
      <c r="E23" s="719"/>
      <c r="F23" s="720">
        <f>SUM(F24:F24)</f>
        <v>20000000</v>
      </c>
      <c r="G23" s="721"/>
      <c r="H23" s="722"/>
    </row>
    <row r="24" spans="1:9" ht="75">
      <c r="A24" s="755" t="s">
        <v>7</v>
      </c>
      <c r="B24" s="765" t="s">
        <v>945</v>
      </c>
      <c r="C24" s="718"/>
      <c r="D24" s="718"/>
      <c r="E24" s="719"/>
      <c r="F24" s="763">
        <v>20000000</v>
      </c>
      <c r="G24" s="764">
        <f>4000000+7200000+1000000+2000000</f>
        <v>14200000</v>
      </c>
      <c r="H24" s="733"/>
    </row>
    <row r="25" spans="1:9">
      <c r="A25" s="766" t="s">
        <v>946</v>
      </c>
      <c r="B25" s="767" t="s">
        <v>947</v>
      </c>
      <c r="C25" s="768"/>
      <c r="D25" s="768"/>
      <c r="E25" s="769"/>
      <c r="F25" s="770">
        <v>10000000</v>
      </c>
      <c r="G25" s="771">
        <v>0</v>
      </c>
      <c r="H25" s="733"/>
    </row>
    <row r="26" spans="1:9">
      <c r="A26" s="772" t="s">
        <v>948</v>
      </c>
      <c r="B26" s="767" t="s">
        <v>949</v>
      </c>
      <c r="C26" s="768"/>
      <c r="D26" s="768"/>
      <c r="E26" s="769"/>
      <c r="F26" s="770">
        <v>10000000</v>
      </c>
      <c r="G26" s="771">
        <v>0</v>
      </c>
      <c r="H26" s="733"/>
    </row>
    <row r="27" spans="1:9" ht="15.75" thickBot="1">
      <c r="A27" s="773"/>
      <c r="B27" s="774" t="s">
        <v>950</v>
      </c>
      <c r="C27" s="775"/>
      <c r="D27" s="775"/>
      <c r="E27" s="776"/>
      <c r="F27" s="777">
        <f>F10+F8</f>
        <v>369835000</v>
      </c>
      <c r="G27" s="778">
        <f>G10+G8</f>
        <v>251685000</v>
      </c>
      <c r="H27" s="779"/>
      <c r="I27" s="780"/>
    </row>
    <row r="28" spans="1:9" s="781" customFormat="1" ht="17.25" thickTop="1">
      <c r="B28" s="782"/>
      <c r="C28" s="783"/>
      <c r="D28" s="783"/>
      <c r="E28" s="784"/>
      <c r="F28" s="785"/>
      <c r="G28" s="785"/>
    </row>
    <row r="29" spans="1:9" ht="18.75">
      <c r="A29" s="935"/>
      <c r="B29" s="936"/>
      <c r="C29" s="936"/>
      <c r="D29" s="936"/>
      <c r="E29" s="936"/>
      <c r="F29" s="936"/>
      <c r="G29" s="786"/>
    </row>
  </sheetData>
  <mergeCells count="7">
    <mergeCell ref="A29:F29"/>
    <mergeCell ref="A1:B1"/>
    <mergeCell ref="C1:H1"/>
    <mergeCell ref="A2:B2"/>
    <mergeCell ref="C3:H3"/>
    <mergeCell ref="A5:F5"/>
    <mergeCell ref="A6:F6"/>
  </mergeCells>
  <pageMargins left="0.7" right="0.7" top="0.75" bottom="0.75" header="0.3" footer="0.3"/>
  <drawing r:id="rId1"/>
</worksheet>
</file>

<file path=xl/worksheets/sheet6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16" workbookViewId="0">
      <selection activeCell="A43" sqref="A43:E43"/>
    </sheetView>
  </sheetViews>
  <sheetFormatPr defaultRowHeight="15"/>
  <cols>
    <col min="1" max="1" width="6" style="234" customWidth="1"/>
    <col min="2" max="2" width="58.85546875" style="209" bestFit="1" customWidth="1"/>
    <col min="3" max="3" width="9.140625" style="234"/>
    <col min="4" max="4" width="10.140625" style="235" customWidth="1"/>
    <col min="5" max="5" width="13.42578125" style="235" customWidth="1"/>
    <col min="6" max="6" width="14" style="235" bestFit="1" customWidth="1"/>
    <col min="7" max="7" width="14.85546875" style="235" bestFit="1" customWidth="1"/>
    <col min="8" max="8" width="38" style="209" bestFit="1" customWidth="1"/>
    <col min="9" max="16384" width="9.140625" style="209"/>
  </cols>
  <sheetData>
    <row r="1" spans="1:8" ht="18.75">
      <c r="A1" s="942" t="s">
        <v>283</v>
      </c>
      <c r="B1" s="942"/>
      <c r="C1" s="942"/>
      <c r="D1" s="942"/>
      <c r="E1" s="942"/>
      <c r="F1" s="942"/>
      <c r="G1" s="942"/>
      <c r="H1" s="942"/>
    </row>
    <row r="2" spans="1:8">
      <c r="A2" s="943" t="s">
        <v>289</v>
      </c>
      <c r="B2" s="943"/>
      <c r="C2" s="943"/>
      <c r="D2" s="943"/>
      <c r="E2" s="943"/>
      <c r="F2" s="943"/>
      <c r="G2" s="943"/>
      <c r="H2" s="943"/>
    </row>
    <row r="3" spans="1:8">
      <c r="A3" s="210"/>
      <c r="B3" s="210"/>
      <c r="C3" s="210"/>
      <c r="D3" s="210"/>
      <c r="E3" s="210"/>
      <c r="F3" s="210"/>
      <c r="G3" s="210"/>
      <c r="H3" s="211" t="s">
        <v>285</v>
      </c>
    </row>
    <row r="4" spans="1:8" s="210" customFormat="1" ht="28.5">
      <c r="A4" s="212" t="s">
        <v>56</v>
      </c>
      <c r="B4" s="212" t="s">
        <v>75</v>
      </c>
      <c r="C4" s="212" t="s">
        <v>290</v>
      </c>
      <c r="D4" s="213" t="s">
        <v>291</v>
      </c>
      <c r="E4" s="214" t="s">
        <v>292</v>
      </c>
      <c r="F4" s="213" t="s">
        <v>293</v>
      </c>
      <c r="G4" s="213" t="s">
        <v>287</v>
      </c>
      <c r="H4" s="212" t="s">
        <v>57</v>
      </c>
    </row>
    <row r="5" spans="1:8" s="219" customFormat="1" ht="14.25">
      <c r="A5" s="215" t="s">
        <v>77</v>
      </c>
      <c r="B5" s="216" t="s">
        <v>294</v>
      </c>
      <c r="C5" s="215"/>
      <c r="D5" s="217"/>
      <c r="E5" s="217"/>
      <c r="F5" s="217">
        <f>+F6+F12+F15+F22</f>
        <v>68730000</v>
      </c>
      <c r="G5" s="218">
        <f>+G6+G12+G15+G22</f>
        <v>47690000</v>
      </c>
      <c r="H5" s="215"/>
    </row>
    <row r="6" spans="1:8" s="222" customFormat="1" ht="14.25">
      <c r="A6" s="212" t="s">
        <v>7</v>
      </c>
      <c r="B6" s="220" t="s">
        <v>295</v>
      </c>
      <c r="C6" s="212"/>
      <c r="D6" s="221"/>
      <c r="E6" s="221"/>
      <c r="F6" s="221">
        <f>+F7+F8+F9+F10+F11</f>
        <v>15630000</v>
      </c>
      <c r="G6" s="218">
        <f>+G7+G8+G9+G10+G11</f>
        <v>12130000</v>
      </c>
      <c r="H6" s="220"/>
    </row>
    <row r="7" spans="1:8">
      <c r="A7" s="223">
        <v>1</v>
      </c>
      <c r="B7" s="224" t="s">
        <v>296</v>
      </c>
      <c r="C7" s="223" t="s">
        <v>284</v>
      </c>
      <c r="D7" s="225">
        <f>5*14</f>
        <v>70</v>
      </c>
      <c r="E7" s="225">
        <v>120000</v>
      </c>
      <c r="F7" s="225">
        <f>+D7*E7</f>
        <v>8400000</v>
      </c>
      <c r="G7" s="225">
        <f>60*50000*2</f>
        <v>6000000</v>
      </c>
      <c r="H7" s="224"/>
    </row>
    <row r="8" spans="1:8">
      <c r="A8" s="223">
        <v>2</v>
      </c>
      <c r="B8" s="224" t="s">
        <v>297</v>
      </c>
      <c r="C8" s="223" t="s">
        <v>298</v>
      </c>
      <c r="D8" s="225">
        <f>56*2</f>
        <v>112</v>
      </c>
      <c r="E8" s="225">
        <v>50000</v>
      </c>
      <c r="F8" s="225">
        <f t="shared" ref="F8:F23" si="0">+D8*E8</f>
        <v>5600000</v>
      </c>
      <c r="G8" s="225">
        <f>+E8*90</f>
        <v>4500000</v>
      </c>
      <c r="H8" s="224"/>
    </row>
    <row r="9" spans="1:8">
      <c r="A9" s="223">
        <v>3</v>
      </c>
      <c r="B9" s="224" t="s">
        <v>299</v>
      </c>
      <c r="C9" s="223" t="s">
        <v>300</v>
      </c>
      <c r="D9" s="225">
        <v>1</v>
      </c>
      <c r="E9" s="225">
        <v>1000000</v>
      </c>
      <c r="F9" s="225">
        <f t="shared" si="0"/>
        <v>1000000</v>
      </c>
      <c r="G9" s="225">
        <f t="shared" ref="G9:G11" si="1">+F9</f>
        <v>1000000</v>
      </c>
      <c r="H9" s="224"/>
    </row>
    <row r="10" spans="1:8">
      <c r="A10" s="223">
        <v>4</v>
      </c>
      <c r="B10" s="224" t="s">
        <v>301</v>
      </c>
      <c r="C10" s="223" t="s">
        <v>284</v>
      </c>
      <c r="D10" s="225">
        <v>2</v>
      </c>
      <c r="E10" s="225">
        <v>210000</v>
      </c>
      <c r="F10" s="225">
        <f t="shared" si="0"/>
        <v>420000</v>
      </c>
      <c r="G10" s="225">
        <f t="shared" si="1"/>
        <v>420000</v>
      </c>
      <c r="H10" s="944" t="s">
        <v>302</v>
      </c>
    </row>
    <row r="11" spans="1:8">
      <c r="A11" s="223">
        <v>5</v>
      </c>
      <c r="B11" s="224" t="s">
        <v>303</v>
      </c>
      <c r="C11" s="223" t="s">
        <v>304</v>
      </c>
      <c r="D11" s="225">
        <v>1</v>
      </c>
      <c r="E11" s="225">
        <v>210000</v>
      </c>
      <c r="F11" s="225">
        <f t="shared" si="0"/>
        <v>210000</v>
      </c>
      <c r="G11" s="225">
        <f t="shared" si="1"/>
        <v>210000</v>
      </c>
      <c r="H11" s="944"/>
    </row>
    <row r="12" spans="1:8" s="222" customFormat="1" ht="14.25">
      <c r="A12" s="212" t="s">
        <v>34</v>
      </c>
      <c r="B12" s="220" t="s">
        <v>305</v>
      </c>
      <c r="C12" s="212"/>
      <c r="D12" s="221"/>
      <c r="E12" s="221"/>
      <c r="F12" s="221">
        <f>+F13+F14</f>
        <v>4400000</v>
      </c>
      <c r="G12" s="218">
        <f>+G13+G14</f>
        <v>2800000</v>
      </c>
      <c r="H12" s="220"/>
    </row>
    <row r="13" spans="1:8">
      <c r="A13" s="223">
        <v>1</v>
      </c>
      <c r="B13" s="224" t="s">
        <v>306</v>
      </c>
      <c r="C13" s="223" t="s">
        <v>307</v>
      </c>
      <c r="D13" s="225">
        <v>3</v>
      </c>
      <c r="E13" s="225">
        <v>800000</v>
      </c>
      <c r="F13" s="225">
        <f t="shared" si="0"/>
        <v>2400000</v>
      </c>
      <c r="G13" s="225">
        <f>+D13*600000</f>
        <v>1800000</v>
      </c>
      <c r="H13" s="224"/>
    </row>
    <row r="14" spans="1:8">
      <c r="A14" s="223">
        <v>2</v>
      </c>
      <c r="B14" s="224" t="s">
        <v>308</v>
      </c>
      <c r="C14" s="223" t="s">
        <v>309</v>
      </c>
      <c r="D14" s="225">
        <v>1</v>
      </c>
      <c r="E14" s="225">
        <v>2000000</v>
      </c>
      <c r="F14" s="225">
        <f>+D14*E14</f>
        <v>2000000</v>
      </c>
      <c r="G14" s="225">
        <v>1000000</v>
      </c>
      <c r="H14" s="224"/>
    </row>
    <row r="15" spans="1:8" s="222" customFormat="1" ht="14.25">
      <c r="A15" s="212" t="s">
        <v>35</v>
      </c>
      <c r="B15" s="220" t="s">
        <v>310</v>
      </c>
      <c r="C15" s="212"/>
      <c r="D15" s="221"/>
      <c r="E15" s="221"/>
      <c r="F15" s="221">
        <f>+SUM(F16:F21)</f>
        <v>41700000</v>
      </c>
      <c r="G15" s="218">
        <f>+SUM(G16:G21)</f>
        <v>27760000</v>
      </c>
      <c r="H15" s="220"/>
    </row>
    <row r="16" spans="1:8">
      <c r="A16" s="223">
        <v>1</v>
      </c>
      <c r="B16" s="224" t="s">
        <v>311</v>
      </c>
      <c r="C16" s="223" t="s">
        <v>312</v>
      </c>
      <c r="D16" s="225">
        <v>2</v>
      </c>
      <c r="E16" s="225">
        <v>2000000</v>
      </c>
      <c r="F16" s="225">
        <f t="shared" si="0"/>
        <v>4000000</v>
      </c>
      <c r="G16" s="225">
        <f>1500000*2</f>
        <v>3000000</v>
      </c>
      <c r="H16" s="224"/>
    </row>
    <row r="17" spans="1:8">
      <c r="A17" s="223">
        <v>2</v>
      </c>
      <c r="B17" s="224" t="s">
        <v>313</v>
      </c>
      <c r="C17" s="223" t="s">
        <v>314</v>
      </c>
      <c r="D17" s="225">
        <v>20</v>
      </c>
      <c r="E17" s="225">
        <v>135000</v>
      </c>
      <c r="F17" s="225">
        <f t="shared" si="0"/>
        <v>2700000</v>
      </c>
      <c r="G17" s="225">
        <f>110000*D17*0.8</f>
        <v>1760000</v>
      </c>
      <c r="H17" s="224" t="s">
        <v>315</v>
      </c>
    </row>
    <row r="18" spans="1:8">
      <c r="A18" s="223">
        <v>3</v>
      </c>
      <c r="B18" s="224" t="s">
        <v>316</v>
      </c>
      <c r="C18" s="223" t="s">
        <v>314</v>
      </c>
      <c r="D18" s="225">
        <v>150</v>
      </c>
      <c r="E18" s="225">
        <v>50000</v>
      </c>
      <c r="F18" s="225">
        <f t="shared" si="0"/>
        <v>7500000</v>
      </c>
      <c r="G18" s="225">
        <f>+D18*30000*0.8</f>
        <v>3600000</v>
      </c>
      <c r="H18" s="224" t="s">
        <v>317</v>
      </c>
    </row>
    <row r="19" spans="1:8">
      <c r="A19" s="223">
        <v>4</v>
      </c>
      <c r="B19" s="224" t="s">
        <v>318</v>
      </c>
      <c r="C19" s="223" t="s">
        <v>314</v>
      </c>
      <c r="D19" s="225">
        <v>150</v>
      </c>
      <c r="E19" s="225">
        <v>100000</v>
      </c>
      <c r="F19" s="225">
        <f t="shared" si="0"/>
        <v>15000000</v>
      </c>
      <c r="G19" s="225">
        <f>+D19*70000*0.8</f>
        <v>8400000</v>
      </c>
      <c r="H19" s="224" t="s">
        <v>319</v>
      </c>
    </row>
    <row r="20" spans="1:8">
      <c r="A20" s="223">
        <v>5</v>
      </c>
      <c r="B20" s="224" t="s">
        <v>320</v>
      </c>
      <c r="C20" s="223" t="s">
        <v>314</v>
      </c>
      <c r="D20" s="225">
        <v>150</v>
      </c>
      <c r="E20" s="225">
        <v>50000</v>
      </c>
      <c r="F20" s="225">
        <f t="shared" si="0"/>
        <v>7500000</v>
      </c>
      <c r="G20" s="225">
        <f>+F20</f>
        <v>7500000</v>
      </c>
      <c r="H20" s="224"/>
    </row>
    <row r="21" spans="1:8" ht="30">
      <c r="A21" s="223">
        <v>6</v>
      </c>
      <c r="B21" s="226" t="s">
        <v>321</v>
      </c>
      <c r="C21" s="223" t="s">
        <v>314</v>
      </c>
      <c r="D21" s="225">
        <v>50</v>
      </c>
      <c r="E21" s="225">
        <v>100000</v>
      </c>
      <c r="F21" s="225">
        <f t="shared" si="0"/>
        <v>5000000</v>
      </c>
      <c r="G21" s="225">
        <f>+D21*70000</f>
        <v>3500000</v>
      </c>
      <c r="H21" s="224"/>
    </row>
    <row r="22" spans="1:8" s="222" customFormat="1" ht="14.25">
      <c r="A22" s="212" t="s">
        <v>36</v>
      </c>
      <c r="B22" s="220" t="s">
        <v>322</v>
      </c>
      <c r="C22" s="212"/>
      <c r="D22" s="221"/>
      <c r="E22" s="221"/>
      <c r="F22" s="221">
        <f>+F23</f>
        <v>7000000</v>
      </c>
      <c r="G22" s="221">
        <f>+G23</f>
        <v>5000000</v>
      </c>
      <c r="H22" s="220"/>
    </row>
    <row r="23" spans="1:8">
      <c r="A23" s="223">
        <v>1</v>
      </c>
      <c r="B23" s="226" t="s">
        <v>323</v>
      </c>
      <c r="C23" s="223" t="s">
        <v>324</v>
      </c>
      <c r="D23" s="225">
        <v>1</v>
      </c>
      <c r="E23" s="225">
        <v>7000000</v>
      </c>
      <c r="F23" s="225">
        <f t="shared" si="0"/>
        <v>7000000</v>
      </c>
      <c r="G23" s="225">
        <v>5000000</v>
      </c>
      <c r="H23" s="226"/>
    </row>
    <row r="24" spans="1:8" s="227" customFormat="1" ht="14.25">
      <c r="A24" s="215" t="s">
        <v>325</v>
      </c>
      <c r="B24" s="216" t="s">
        <v>326</v>
      </c>
      <c r="C24" s="215"/>
      <c r="D24" s="217"/>
      <c r="E24" s="217"/>
      <c r="F24" s="217">
        <f>SUM(F25:F36)</f>
        <v>220600000</v>
      </c>
      <c r="G24" s="217">
        <f>SUM(G25:G36)</f>
        <v>92500000</v>
      </c>
      <c r="H24" s="215"/>
    </row>
    <row r="25" spans="1:8" s="222" customFormat="1">
      <c r="A25" s="223">
        <v>1</v>
      </c>
      <c r="B25" s="224" t="s">
        <v>327</v>
      </c>
      <c r="C25" s="223" t="s">
        <v>328</v>
      </c>
      <c r="D25" s="225">
        <v>100</v>
      </c>
      <c r="E25" s="225">
        <v>110000</v>
      </c>
      <c r="F25" s="225">
        <f>D25*E25</f>
        <v>11000000</v>
      </c>
      <c r="G25" s="225">
        <v>0</v>
      </c>
      <c r="H25" s="224" t="s">
        <v>329</v>
      </c>
    </row>
    <row r="26" spans="1:8" s="222" customFormat="1">
      <c r="A26" s="223">
        <v>2</v>
      </c>
      <c r="B26" s="224" t="s">
        <v>330</v>
      </c>
      <c r="C26" s="223"/>
      <c r="D26" s="225">
        <v>2</v>
      </c>
      <c r="E26" s="225">
        <v>2000000</v>
      </c>
      <c r="F26" s="225">
        <f>+E26*D26</f>
        <v>4000000</v>
      </c>
      <c r="G26" s="225">
        <f>+F26</f>
        <v>4000000</v>
      </c>
      <c r="H26" s="224"/>
    </row>
    <row r="27" spans="1:8" s="222" customFormat="1">
      <c r="A27" s="223">
        <v>3</v>
      </c>
      <c r="B27" s="224" t="s">
        <v>331</v>
      </c>
      <c r="C27" s="223"/>
      <c r="D27" s="225"/>
      <c r="E27" s="225"/>
      <c r="F27" s="225">
        <v>20000000</v>
      </c>
      <c r="G27" s="225">
        <v>15000000</v>
      </c>
      <c r="H27" s="224"/>
    </row>
    <row r="28" spans="1:8" s="222" customFormat="1">
      <c r="A28" s="223">
        <v>4</v>
      </c>
      <c r="B28" s="224" t="s">
        <v>332</v>
      </c>
      <c r="C28" s="223"/>
      <c r="D28" s="225">
        <v>1</v>
      </c>
      <c r="E28" s="225"/>
      <c r="F28" s="225">
        <v>12500000</v>
      </c>
      <c r="G28" s="225">
        <v>10000000</v>
      </c>
      <c r="H28" s="224"/>
    </row>
    <row r="29" spans="1:8" s="222" customFormat="1">
      <c r="A29" s="223">
        <v>5</v>
      </c>
      <c r="B29" s="224" t="s">
        <v>333</v>
      </c>
      <c r="C29" s="223" t="s">
        <v>334</v>
      </c>
      <c r="D29" s="225">
        <v>10</v>
      </c>
      <c r="E29" s="225">
        <v>4550000</v>
      </c>
      <c r="F29" s="225">
        <f>D29*E29</f>
        <v>45500000</v>
      </c>
      <c r="G29" s="225"/>
      <c r="H29" s="224" t="s">
        <v>335</v>
      </c>
    </row>
    <row r="30" spans="1:8" s="222" customFormat="1">
      <c r="A30" s="223">
        <v>6</v>
      </c>
      <c r="B30" s="224" t="s">
        <v>336</v>
      </c>
      <c r="C30" s="223" t="s">
        <v>337</v>
      </c>
      <c r="D30" s="225">
        <v>5</v>
      </c>
      <c r="E30" s="225">
        <v>4000000</v>
      </c>
      <c r="F30" s="225">
        <f>D30*E30</f>
        <v>20000000</v>
      </c>
      <c r="G30" s="225">
        <v>0</v>
      </c>
      <c r="H30" s="224" t="str">
        <f>+H25</f>
        <v>Ban QLCTCC VSMT thực hiện</v>
      </c>
    </row>
    <row r="31" spans="1:8" s="222" customFormat="1">
      <c r="A31" s="223">
        <v>7</v>
      </c>
      <c r="B31" s="224" t="s">
        <v>338</v>
      </c>
      <c r="C31" s="223" t="s">
        <v>339</v>
      </c>
      <c r="D31" s="225">
        <v>4</v>
      </c>
      <c r="E31" s="225">
        <v>4000000</v>
      </c>
      <c r="F31" s="225">
        <f>D31*E31</f>
        <v>16000000</v>
      </c>
      <c r="G31" s="225">
        <f>2*3000000</f>
        <v>6000000</v>
      </c>
      <c r="H31" s="228" t="s">
        <v>340</v>
      </c>
    </row>
    <row r="32" spans="1:8" s="222" customFormat="1">
      <c r="A32" s="223">
        <v>8</v>
      </c>
      <c r="B32" s="224" t="s">
        <v>341</v>
      </c>
      <c r="C32" s="223"/>
      <c r="D32" s="225"/>
      <c r="E32" s="225"/>
      <c r="F32" s="225">
        <v>10000000</v>
      </c>
      <c r="G32" s="225">
        <v>5000000</v>
      </c>
      <c r="H32" s="224"/>
    </row>
    <row r="33" spans="1:8" s="222" customFormat="1">
      <c r="A33" s="223">
        <v>9</v>
      </c>
      <c r="B33" s="224" t="s">
        <v>342</v>
      </c>
      <c r="C33" s="223" t="s">
        <v>334</v>
      </c>
      <c r="D33" s="225">
        <v>6</v>
      </c>
      <c r="E33" s="225">
        <v>4000000</v>
      </c>
      <c r="F33" s="225">
        <f>D33*E33</f>
        <v>24000000</v>
      </c>
      <c r="G33" s="225">
        <f>3*2000000</f>
        <v>6000000</v>
      </c>
      <c r="H33" s="224" t="s">
        <v>343</v>
      </c>
    </row>
    <row r="34" spans="1:8" s="222" customFormat="1">
      <c r="A34" s="223">
        <v>10</v>
      </c>
      <c r="B34" s="224" t="s">
        <v>344</v>
      </c>
      <c r="C34" s="223" t="s">
        <v>307</v>
      </c>
      <c r="D34" s="225">
        <v>200</v>
      </c>
      <c r="E34" s="225">
        <v>180000</v>
      </c>
      <c r="F34" s="225">
        <f>D34*E34</f>
        <v>36000000</v>
      </c>
      <c r="G34" s="225">
        <f>+F34</f>
        <v>36000000</v>
      </c>
      <c r="H34" s="224"/>
    </row>
    <row r="35" spans="1:8" s="222" customFormat="1">
      <c r="A35" s="223">
        <v>11</v>
      </c>
      <c r="B35" s="224" t="s">
        <v>345</v>
      </c>
      <c r="C35" s="223" t="s">
        <v>312</v>
      </c>
      <c r="D35" s="225">
        <v>4</v>
      </c>
      <c r="E35" s="225">
        <v>2900000</v>
      </c>
      <c r="F35" s="225">
        <f>D35*E35</f>
        <v>11600000</v>
      </c>
      <c r="G35" s="225">
        <f>+D35*2000000</f>
        <v>8000000</v>
      </c>
      <c r="H35" s="224"/>
    </row>
    <row r="36" spans="1:8" s="222" customFormat="1">
      <c r="A36" s="223">
        <v>12</v>
      </c>
      <c r="B36" s="224" t="s">
        <v>346</v>
      </c>
      <c r="C36" s="223" t="s">
        <v>347</v>
      </c>
      <c r="D36" s="225">
        <v>10</v>
      </c>
      <c r="E36" s="225">
        <v>1000000</v>
      </c>
      <c r="F36" s="225">
        <f>D36*E36</f>
        <v>10000000</v>
      </c>
      <c r="G36" s="225">
        <f>5*500000</f>
        <v>2500000</v>
      </c>
      <c r="H36" s="224" t="s">
        <v>348</v>
      </c>
    </row>
    <row r="37" spans="1:8" s="227" customFormat="1" ht="14.25">
      <c r="A37" s="215" t="s">
        <v>349</v>
      </c>
      <c r="B37" s="229" t="s">
        <v>350</v>
      </c>
      <c r="C37" s="215"/>
      <c r="D37" s="218"/>
      <c r="E37" s="218"/>
      <c r="F37" s="218">
        <f>+F38+F40+F39+F41+F42+F43</f>
        <v>34048000</v>
      </c>
      <c r="G37" s="218">
        <f>+G38+G40+G39+G41+G42+G43</f>
        <v>34048000</v>
      </c>
      <c r="H37" s="229"/>
    </row>
    <row r="38" spans="1:8" s="222" customFormat="1" ht="30">
      <c r="A38" s="223">
        <v>1</v>
      </c>
      <c r="B38" s="226" t="s">
        <v>351</v>
      </c>
      <c r="C38" s="212"/>
      <c r="D38" s="221"/>
      <c r="E38" s="221"/>
      <c r="F38" s="225">
        <v>9200000</v>
      </c>
      <c r="G38" s="225">
        <f t="shared" ref="G38:G43" si="2">+F38</f>
        <v>9200000</v>
      </c>
      <c r="H38" s="220"/>
    </row>
    <row r="39" spans="1:8" s="222" customFormat="1" ht="30">
      <c r="A39" s="230">
        <v>2</v>
      </c>
      <c r="B39" s="226" t="s">
        <v>352</v>
      </c>
      <c r="C39" s="212"/>
      <c r="D39" s="221"/>
      <c r="E39" s="221"/>
      <c r="F39" s="225">
        <v>15904000</v>
      </c>
      <c r="G39" s="225">
        <f t="shared" si="2"/>
        <v>15904000</v>
      </c>
      <c r="H39" s="220"/>
    </row>
    <row r="40" spans="1:8" s="222" customFormat="1" ht="30">
      <c r="A40" s="223">
        <v>3</v>
      </c>
      <c r="B40" s="226" t="s">
        <v>353</v>
      </c>
      <c r="C40" s="212"/>
      <c r="D40" s="221"/>
      <c r="E40" s="221"/>
      <c r="F40" s="225">
        <v>2912000</v>
      </c>
      <c r="G40" s="225">
        <f t="shared" si="2"/>
        <v>2912000</v>
      </c>
      <c r="H40" s="220"/>
    </row>
    <row r="41" spans="1:8" s="222" customFormat="1">
      <c r="A41" s="223">
        <v>4</v>
      </c>
      <c r="B41" s="224" t="s">
        <v>354</v>
      </c>
      <c r="C41" s="212"/>
      <c r="D41" s="221"/>
      <c r="E41" s="221"/>
      <c r="F41" s="225">
        <v>1792000</v>
      </c>
      <c r="G41" s="225">
        <f t="shared" si="2"/>
        <v>1792000</v>
      </c>
      <c r="H41" s="220"/>
    </row>
    <row r="42" spans="1:8" s="222" customFormat="1">
      <c r="A42" s="223">
        <v>5</v>
      </c>
      <c r="B42" s="224" t="s">
        <v>355</v>
      </c>
      <c r="C42" s="212"/>
      <c r="D42" s="221"/>
      <c r="E42" s="221"/>
      <c r="F42" s="225">
        <v>2240000</v>
      </c>
      <c r="G42" s="225">
        <f t="shared" si="2"/>
        <v>2240000</v>
      </c>
      <c r="H42" s="220"/>
    </row>
    <row r="43" spans="1:8" s="222" customFormat="1">
      <c r="A43" s="223">
        <v>6</v>
      </c>
      <c r="B43" s="224" t="s">
        <v>356</v>
      </c>
      <c r="C43" s="212"/>
      <c r="D43" s="221"/>
      <c r="E43" s="221"/>
      <c r="F43" s="225">
        <v>2000000</v>
      </c>
      <c r="G43" s="225">
        <f t="shared" si="2"/>
        <v>2000000</v>
      </c>
      <c r="H43" s="220"/>
    </row>
    <row r="44" spans="1:8" s="227" customFormat="1" ht="14.25">
      <c r="A44" s="215"/>
      <c r="B44" s="229" t="s">
        <v>357</v>
      </c>
      <c r="C44" s="215"/>
      <c r="D44" s="218"/>
      <c r="E44" s="231"/>
      <c r="F44" s="232"/>
      <c r="G44" s="232">
        <f>+G37+G24+G5</f>
        <v>174238000</v>
      </c>
      <c r="H44" s="233"/>
    </row>
  </sheetData>
  <mergeCells count="3">
    <mergeCell ref="A1:H1"/>
    <mergeCell ref="A2:H2"/>
    <mergeCell ref="H10:H11"/>
  </mergeCells>
  <pageMargins left="0.7" right="0.7" top="0.75" bottom="0.75" header="0.3" footer="0.3"/>
</worksheet>
</file>

<file path=xl/worksheets/sheet6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52" workbookViewId="0">
      <selection activeCell="A43" sqref="A43:E43"/>
    </sheetView>
  </sheetViews>
  <sheetFormatPr defaultColWidth="9.140625" defaultRowHeight="15"/>
  <cols>
    <col min="1" max="1" width="7.140625" style="1" customWidth="1"/>
    <col min="2" max="2" width="77.42578125" style="1" customWidth="1"/>
    <col min="3" max="3" width="9.28515625" style="282" customWidth="1"/>
    <col min="4" max="4" width="19.5703125" style="282" customWidth="1"/>
    <col min="5" max="5" width="7.42578125" style="282" customWidth="1"/>
    <col min="6" max="6" width="7.7109375" style="1" customWidth="1"/>
    <col min="7" max="7" width="15.140625" style="284" customWidth="1"/>
    <col min="8" max="8" width="41.42578125" style="1" bestFit="1" customWidth="1"/>
    <col min="9" max="16384" width="9.140625" style="1"/>
  </cols>
  <sheetData>
    <row r="1" spans="1:8" ht="18.75">
      <c r="A1" s="947" t="s">
        <v>358</v>
      </c>
      <c r="B1" s="947"/>
      <c r="C1" s="947"/>
      <c r="D1" s="947"/>
      <c r="E1" s="947"/>
      <c r="F1" s="947"/>
      <c r="G1" s="947"/>
    </row>
    <row r="2" spans="1:8" s="236" customFormat="1" ht="20.25">
      <c r="A2" s="948" t="s">
        <v>359</v>
      </c>
      <c r="B2" s="948"/>
      <c r="C2" s="948"/>
      <c r="D2" s="948"/>
      <c r="E2" s="948"/>
      <c r="F2" s="948"/>
      <c r="G2" s="948"/>
    </row>
    <row r="3" spans="1:8" s="236" customFormat="1" ht="18.75">
      <c r="A3" s="237"/>
      <c r="B3" s="237"/>
      <c r="C3" s="237"/>
      <c r="D3" s="238"/>
      <c r="E3" s="237"/>
      <c r="F3" s="239" t="s">
        <v>360</v>
      </c>
      <c r="G3" s="239"/>
    </row>
    <row r="4" spans="1:8" s="240" customFormat="1">
      <c r="A4" s="949" t="s">
        <v>6</v>
      </c>
      <c r="B4" s="949" t="s">
        <v>75</v>
      </c>
      <c r="C4" s="951" t="s">
        <v>361</v>
      </c>
      <c r="D4" s="951" t="s">
        <v>290</v>
      </c>
      <c r="E4" s="953" t="s">
        <v>362</v>
      </c>
      <c r="F4" s="955" t="s">
        <v>363</v>
      </c>
      <c r="G4" s="957" t="s">
        <v>286</v>
      </c>
      <c r="H4" s="945" t="s">
        <v>364</v>
      </c>
    </row>
    <row r="5" spans="1:8" s="240" customFormat="1">
      <c r="A5" s="950"/>
      <c r="B5" s="950"/>
      <c r="C5" s="952"/>
      <c r="D5" s="952"/>
      <c r="E5" s="954"/>
      <c r="F5" s="956"/>
      <c r="G5" s="958"/>
      <c r="H5" s="946"/>
    </row>
    <row r="6" spans="1:8" s="246" customFormat="1" ht="18.75">
      <c r="A6" s="241" t="s">
        <v>7</v>
      </c>
      <c r="B6" s="242" t="s">
        <v>365</v>
      </c>
      <c r="C6" s="243"/>
      <c r="D6" s="243"/>
      <c r="E6" s="243"/>
      <c r="F6" s="243"/>
      <c r="G6" s="244">
        <f>G7+G31+G37+G39+G40+G48+G59+G67+G71+G72+G74+G75+G76+G77</f>
        <v>416492</v>
      </c>
      <c r="H6" s="245"/>
    </row>
    <row r="7" spans="1:8" s="246" customFormat="1" ht="15.75">
      <c r="A7" s="247">
        <v>1</v>
      </c>
      <c r="B7" s="248" t="s">
        <v>366</v>
      </c>
      <c r="C7" s="249"/>
      <c r="D7" s="249"/>
      <c r="E7" s="249"/>
      <c r="F7" s="249"/>
      <c r="G7" s="250">
        <f>G8+G18+G27</f>
        <v>233032</v>
      </c>
      <c r="H7" s="245"/>
    </row>
    <row r="8" spans="1:8" s="246" customFormat="1" ht="18">
      <c r="A8" s="241" t="s">
        <v>367</v>
      </c>
      <c r="B8" s="242" t="s">
        <v>368</v>
      </c>
      <c r="C8" s="251"/>
      <c r="D8" s="252"/>
      <c r="E8" s="253"/>
      <c r="F8" s="254"/>
      <c r="G8" s="250">
        <f>SUM(G9:G17)</f>
        <v>172208</v>
      </c>
      <c r="H8" s="245"/>
    </row>
    <row r="9" spans="1:8" s="246" customFormat="1" ht="15.75">
      <c r="A9" s="255"/>
      <c r="B9" s="243" t="s">
        <v>369</v>
      </c>
      <c r="C9" s="256">
        <v>4</v>
      </c>
      <c r="D9" s="257" t="s">
        <v>370</v>
      </c>
      <c r="E9" s="256">
        <v>76</v>
      </c>
      <c r="F9" s="258">
        <v>190</v>
      </c>
      <c r="G9" s="259">
        <f>F9*E9*C9</f>
        <v>57760</v>
      </c>
      <c r="H9" s="245"/>
    </row>
    <row r="10" spans="1:8" s="246" customFormat="1" ht="15.75">
      <c r="A10" s="255"/>
      <c r="B10" s="243" t="s">
        <v>371</v>
      </c>
      <c r="C10" s="256">
        <v>8</v>
      </c>
      <c r="D10" s="257" t="s">
        <v>372</v>
      </c>
      <c r="E10" s="256">
        <v>116</v>
      </c>
      <c r="F10" s="258">
        <v>26</v>
      </c>
      <c r="G10" s="259">
        <f>F10*E10*C10</f>
        <v>24128</v>
      </c>
      <c r="H10" s="245"/>
    </row>
    <row r="11" spans="1:8" s="246" customFormat="1" ht="15.75">
      <c r="A11" s="255"/>
      <c r="B11" s="243" t="s">
        <v>373</v>
      </c>
      <c r="C11" s="256">
        <v>8</v>
      </c>
      <c r="D11" s="257" t="s">
        <v>372</v>
      </c>
      <c r="E11" s="256">
        <v>30</v>
      </c>
      <c r="F11" s="258">
        <v>20</v>
      </c>
      <c r="G11" s="259">
        <f>F11*E11*C11</f>
        <v>4800</v>
      </c>
      <c r="H11" s="245"/>
    </row>
    <row r="12" spans="1:8" s="260" customFormat="1" ht="15.75">
      <c r="A12" s="7"/>
      <c r="B12" s="243" t="s">
        <v>374</v>
      </c>
      <c r="C12" s="256">
        <v>4</v>
      </c>
      <c r="D12" s="257" t="s">
        <v>370</v>
      </c>
      <c r="E12" s="256">
        <v>76</v>
      </c>
      <c r="F12" s="258">
        <v>160</v>
      </c>
      <c r="G12" s="259">
        <f>C12*E12*F12</f>
        <v>48640</v>
      </c>
      <c r="H12" s="251"/>
    </row>
    <row r="13" spans="1:8" s="254" customFormat="1" ht="18">
      <c r="A13" s="7"/>
      <c r="B13" s="243" t="s">
        <v>375</v>
      </c>
      <c r="C13" s="256">
        <v>4</v>
      </c>
      <c r="D13" s="257" t="s">
        <v>370</v>
      </c>
      <c r="E13" s="256">
        <v>40</v>
      </c>
      <c r="F13" s="261">
        <v>120</v>
      </c>
      <c r="G13" s="259">
        <f t="shared" ref="G13:G17" si="0">C13*E13*F13</f>
        <v>19200</v>
      </c>
      <c r="H13" s="253"/>
    </row>
    <row r="14" spans="1:8" s="254" customFormat="1" ht="18">
      <c r="A14" s="7"/>
      <c r="B14" s="243" t="s">
        <v>376</v>
      </c>
      <c r="C14" s="256">
        <v>4</v>
      </c>
      <c r="D14" s="257" t="s">
        <v>370</v>
      </c>
      <c r="E14" s="256">
        <v>15</v>
      </c>
      <c r="F14" s="258">
        <v>120</v>
      </c>
      <c r="G14" s="259">
        <f t="shared" si="0"/>
        <v>7200</v>
      </c>
      <c r="H14" s="253"/>
    </row>
    <row r="15" spans="1:8" s="263" customFormat="1" ht="18">
      <c r="A15" s="7"/>
      <c r="B15" s="243" t="s">
        <v>377</v>
      </c>
      <c r="C15" s="256">
        <v>4</v>
      </c>
      <c r="D15" s="257" t="s">
        <v>370</v>
      </c>
      <c r="E15" s="256">
        <v>15</v>
      </c>
      <c r="F15" s="258">
        <v>100</v>
      </c>
      <c r="G15" s="259">
        <f t="shared" si="0"/>
        <v>6000</v>
      </c>
      <c r="H15" s="262"/>
    </row>
    <row r="16" spans="1:8" s="263" customFormat="1" ht="18">
      <c r="A16" s="7"/>
      <c r="B16" s="243" t="s">
        <v>378</v>
      </c>
      <c r="C16" s="256">
        <v>4</v>
      </c>
      <c r="D16" s="257" t="s">
        <v>370</v>
      </c>
      <c r="E16" s="256">
        <v>2</v>
      </c>
      <c r="F16" s="258">
        <v>260</v>
      </c>
      <c r="G16" s="259">
        <f t="shared" si="0"/>
        <v>2080</v>
      </c>
      <c r="H16" s="262"/>
    </row>
    <row r="17" spans="1:8" s="254" customFormat="1" ht="18">
      <c r="A17" s="7"/>
      <c r="B17" s="243" t="s">
        <v>379</v>
      </c>
      <c r="C17" s="256">
        <v>4</v>
      </c>
      <c r="D17" s="257" t="s">
        <v>370</v>
      </c>
      <c r="E17" s="256">
        <v>3</v>
      </c>
      <c r="F17" s="258">
        <v>200</v>
      </c>
      <c r="G17" s="259">
        <f t="shared" si="0"/>
        <v>2400</v>
      </c>
      <c r="H17" s="253"/>
    </row>
    <row r="18" spans="1:8" s="246" customFormat="1" ht="18">
      <c r="A18" s="241" t="s">
        <v>380</v>
      </c>
      <c r="B18" s="242" t="s">
        <v>381</v>
      </c>
      <c r="C18" s="251"/>
      <c r="D18" s="252"/>
      <c r="E18" s="253"/>
      <c r="F18" s="254"/>
      <c r="G18" s="250">
        <f>SUM(G19:G26)</f>
        <v>57224</v>
      </c>
      <c r="H18" s="245"/>
    </row>
    <row r="19" spans="1:8" s="246" customFormat="1" ht="15.75">
      <c r="A19" s="241"/>
      <c r="B19" s="243" t="s">
        <v>371</v>
      </c>
      <c r="C19" s="256">
        <v>4</v>
      </c>
      <c r="D19" s="257" t="s">
        <v>372</v>
      </c>
      <c r="E19" s="256">
        <v>116</v>
      </c>
      <c r="F19" s="258">
        <v>26</v>
      </c>
      <c r="G19" s="259">
        <f>F19*E19*C19</f>
        <v>12064</v>
      </c>
      <c r="H19" s="245"/>
    </row>
    <row r="20" spans="1:8" s="246" customFormat="1" ht="15.75">
      <c r="A20" s="241"/>
      <c r="B20" s="243" t="s">
        <v>373</v>
      </c>
      <c r="C20" s="256">
        <v>4</v>
      </c>
      <c r="D20" s="257" t="s">
        <v>372</v>
      </c>
      <c r="E20" s="256">
        <v>30</v>
      </c>
      <c r="F20" s="258">
        <v>20</v>
      </c>
      <c r="G20" s="259">
        <f>F20*E20*C20</f>
        <v>2400</v>
      </c>
      <c r="H20" s="245"/>
    </row>
    <row r="21" spans="1:8" s="260" customFormat="1" ht="15.75">
      <c r="A21" s="7"/>
      <c r="B21" s="243" t="s">
        <v>374</v>
      </c>
      <c r="C21" s="256">
        <v>2</v>
      </c>
      <c r="D21" s="257" t="s">
        <v>370</v>
      </c>
      <c r="E21" s="256">
        <v>76</v>
      </c>
      <c r="F21" s="258">
        <v>160</v>
      </c>
      <c r="G21" s="259">
        <f>C21*E21*F21</f>
        <v>24320</v>
      </c>
      <c r="H21" s="251"/>
    </row>
    <row r="22" spans="1:8" s="254" customFormat="1" ht="18">
      <c r="A22" s="7"/>
      <c r="B22" s="243" t="s">
        <v>375</v>
      </c>
      <c r="C22" s="256">
        <v>2</v>
      </c>
      <c r="D22" s="257" t="s">
        <v>370</v>
      </c>
      <c r="E22" s="256">
        <v>40</v>
      </c>
      <c r="F22" s="261">
        <v>120</v>
      </c>
      <c r="G22" s="259">
        <f t="shared" ref="G22:G26" si="1">C22*E22*F22</f>
        <v>9600</v>
      </c>
      <c r="H22" s="253"/>
    </row>
    <row r="23" spans="1:8" s="254" customFormat="1" ht="18">
      <c r="A23" s="7"/>
      <c r="B23" s="243" t="s">
        <v>376</v>
      </c>
      <c r="C23" s="256">
        <v>2</v>
      </c>
      <c r="D23" s="257" t="s">
        <v>370</v>
      </c>
      <c r="E23" s="256">
        <v>15</v>
      </c>
      <c r="F23" s="258">
        <v>120</v>
      </c>
      <c r="G23" s="259">
        <f t="shared" si="1"/>
        <v>3600</v>
      </c>
      <c r="H23" s="253"/>
    </row>
    <row r="24" spans="1:8" s="263" customFormat="1" ht="18">
      <c r="A24" s="7"/>
      <c r="B24" s="243" t="s">
        <v>377</v>
      </c>
      <c r="C24" s="256">
        <v>2</v>
      </c>
      <c r="D24" s="257" t="s">
        <v>370</v>
      </c>
      <c r="E24" s="256">
        <v>15</v>
      </c>
      <c r="F24" s="258">
        <v>100</v>
      </c>
      <c r="G24" s="259">
        <f t="shared" si="1"/>
        <v>3000</v>
      </c>
      <c r="H24" s="262"/>
    </row>
    <row r="25" spans="1:8" s="263" customFormat="1" ht="18">
      <c r="A25" s="7"/>
      <c r="B25" s="243" t="s">
        <v>378</v>
      </c>
      <c r="C25" s="256">
        <v>2</v>
      </c>
      <c r="D25" s="257" t="s">
        <v>370</v>
      </c>
      <c r="E25" s="256">
        <v>2</v>
      </c>
      <c r="F25" s="258">
        <v>260</v>
      </c>
      <c r="G25" s="259">
        <f t="shared" si="1"/>
        <v>1040</v>
      </c>
      <c r="H25" s="262"/>
    </row>
    <row r="26" spans="1:8" s="254" customFormat="1" ht="18">
      <c r="A26" s="7"/>
      <c r="B26" s="243" t="s">
        <v>379</v>
      </c>
      <c r="C26" s="256">
        <v>2</v>
      </c>
      <c r="D26" s="257" t="s">
        <v>370</v>
      </c>
      <c r="E26" s="256">
        <v>3</v>
      </c>
      <c r="F26" s="258">
        <v>200</v>
      </c>
      <c r="G26" s="259">
        <f t="shared" si="1"/>
        <v>1200</v>
      </c>
      <c r="H26" s="253"/>
    </row>
    <row r="27" spans="1:8" s="267" customFormat="1" ht="18">
      <c r="A27" s="6" t="s">
        <v>382</v>
      </c>
      <c r="B27" s="264" t="s">
        <v>383</v>
      </c>
      <c r="C27" s="265"/>
      <c r="D27" s="265"/>
      <c r="E27" s="265"/>
      <c r="F27" s="265"/>
      <c r="G27" s="250">
        <f>SUM(G28:G30)</f>
        <v>3600</v>
      </c>
      <c r="H27" s="266"/>
    </row>
    <row r="28" spans="1:8" s="254" customFormat="1" ht="18">
      <c r="A28" s="7"/>
      <c r="B28" s="268" t="s">
        <v>384</v>
      </c>
      <c r="C28" s="7">
        <v>3</v>
      </c>
      <c r="D28" s="7" t="s">
        <v>385</v>
      </c>
      <c r="E28" s="7">
        <v>2</v>
      </c>
      <c r="F28" s="258">
        <v>170</v>
      </c>
      <c r="G28" s="269">
        <f>E28*F28*C28</f>
        <v>1020</v>
      </c>
      <c r="H28" s="253"/>
    </row>
    <row r="29" spans="1:8" s="254" customFormat="1" ht="18">
      <c r="A29" s="7"/>
      <c r="B29" s="243" t="s">
        <v>386</v>
      </c>
      <c r="C29" s="7">
        <v>3</v>
      </c>
      <c r="D29" s="7" t="s">
        <v>385</v>
      </c>
      <c r="E29" s="7">
        <v>2</v>
      </c>
      <c r="F29" s="258">
        <v>100</v>
      </c>
      <c r="G29" s="269">
        <f>E29*F29*C29</f>
        <v>600</v>
      </c>
      <c r="H29" s="253"/>
    </row>
    <row r="30" spans="1:8" s="254" customFormat="1" ht="18">
      <c r="A30" s="7"/>
      <c r="B30" s="270" t="s">
        <v>387</v>
      </c>
      <c r="C30" s="7">
        <v>3</v>
      </c>
      <c r="D30" s="7" t="s">
        <v>385</v>
      </c>
      <c r="E30" s="7">
        <v>2</v>
      </c>
      <c r="F30" s="258">
        <v>330</v>
      </c>
      <c r="G30" s="269">
        <f>E30*F30*C30</f>
        <v>1980</v>
      </c>
      <c r="H30" s="253"/>
    </row>
    <row r="31" spans="1:8" s="272" customFormat="1" ht="18">
      <c r="A31" s="6">
        <v>2</v>
      </c>
      <c r="B31" s="264" t="s">
        <v>388</v>
      </c>
      <c r="C31" s="7"/>
      <c r="D31" s="7"/>
      <c r="E31" s="7"/>
      <c r="F31" s="7"/>
      <c r="G31" s="250">
        <f>SUM(G32:G36)</f>
        <v>8500</v>
      </c>
      <c r="H31" s="271"/>
    </row>
    <row r="32" spans="1:8" s="254" customFormat="1" ht="18">
      <c r="A32" s="7"/>
      <c r="B32" s="243" t="s">
        <v>389</v>
      </c>
      <c r="C32" s="7">
        <v>10</v>
      </c>
      <c r="D32" s="257" t="s">
        <v>372</v>
      </c>
      <c r="E32" s="7">
        <v>1</v>
      </c>
      <c r="F32" s="258">
        <v>100</v>
      </c>
      <c r="G32" s="269">
        <f>+C32*E32*F32</f>
        <v>1000</v>
      </c>
      <c r="H32" s="253"/>
    </row>
    <row r="33" spans="1:8" s="254" customFormat="1" ht="18">
      <c r="A33" s="7"/>
      <c r="B33" s="273" t="s">
        <v>390</v>
      </c>
      <c r="C33" s="7">
        <v>10</v>
      </c>
      <c r="D33" s="257" t="s">
        <v>372</v>
      </c>
      <c r="E33" s="7">
        <v>8</v>
      </c>
      <c r="F33" s="258">
        <v>60</v>
      </c>
      <c r="G33" s="269">
        <f>+C33*E33*F33</f>
        <v>4800</v>
      </c>
      <c r="H33" s="253"/>
    </row>
    <row r="34" spans="1:8" s="254" customFormat="1" ht="18">
      <c r="A34" s="7"/>
      <c r="B34" s="273" t="s">
        <v>391</v>
      </c>
      <c r="C34" s="7">
        <v>10</v>
      </c>
      <c r="D34" s="257" t="s">
        <v>372</v>
      </c>
      <c r="E34" s="7">
        <v>2</v>
      </c>
      <c r="F34" s="258">
        <v>60</v>
      </c>
      <c r="G34" s="269">
        <f t="shared" ref="G34:G35" si="2">+C34*E34*F34</f>
        <v>1200</v>
      </c>
      <c r="H34" s="253"/>
    </row>
    <row r="35" spans="1:8" s="254" customFormat="1" ht="18">
      <c r="A35" s="7"/>
      <c r="B35" s="273" t="s">
        <v>392</v>
      </c>
      <c r="C35" s="7">
        <v>10</v>
      </c>
      <c r="D35" s="257" t="s">
        <v>372</v>
      </c>
      <c r="E35" s="7">
        <v>2</v>
      </c>
      <c r="F35" s="258">
        <v>25</v>
      </c>
      <c r="G35" s="269">
        <f t="shared" si="2"/>
        <v>500</v>
      </c>
      <c r="H35" s="253"/>
    </row>
    <row r="36" spans="1:8" s="254" customFormat="1" ht="18">
      <c r="A36" s="7"/>
      <c r="B36" s="273" t="s">
        <v>393</v>
      </c>
      <c r="C36" s="7"/>
      <c r="D36" s="7" t="s">
        <v>385</v>
      </c>
      <c r="E36" s="7">
        <v>10</v>
      </c>
      <c r="F36" s="258">
        <v>100</v>
      </c>
      <c r="G36" s="269">
        <f>E36*F36</f>
        <v>1000</v>
      </c>
      <c r="H36" s="253"/>
    </row>
    <row r="37" spans="1:8" s="272" customFormat="1" ht="18">
      <c r="A37" s="6">
        <v>3</v>
      </c>
      <c r="B37" s="264" t="s">
        <v>394</v>
      </c>
      <c r="C37" s="7"/>
      <c r="D37" s="7"/>
      <c r="E37" s="7"/>
      <c r="F37" s="7"/>
      <c r="G37" s="250">
        <f>G38</f>
        <v>1800</v>
      </c>
      <c r="H37" s="271"/>
    </row>
    <row r="38" spans="1:8" s="254" customFormat="1" ht="31.5">
      <c r="A38" s="7"/>
      <c r="B38" s="273" t="s">
        <v>395</v>
      </c>
      <c r="C38" s="7"/>
      <c r="D38" s="274" t="s">
        <v>396</v>
      </c>
      <c r="E38" s="275">
        <v>12</v>
      </c>
      <c r="F38" s="258">
        <v>150</v>
      </c>
      <c r="G38" s="269">
        <f>E38*F38</f>
        <v>1800</v>
      </c>
      <c r="H38" s="253"/>
    </row>
    <row r="39" spans="1:8" s="263" customFormat="1" ht="47.25">
      <c r="A39" s="6">
        <v>4</v>
      </c>
      <c r="B39" s="276" t="s">
        <v>397</v>
      </c>
      <c r="C39" s="6"/>
      <c r="D39" s="277"/>
      <c r="E39" s="6"/>
      <c r="F39" s="278"/>
      <c r="G39" s="279">
        <v>0</v>
      </c>
      <c r="H39" s="262"/>
    </row>
    <row r="40" spans="1:8" s="263" customFormat="1" ht="47.25">
      <c r="A40" s="6">
        <v>5</v>
      </c>
      <c r="B40" s="276" t="s">
        <v>398</v>
      </c>
      <c r="C40" s="6"/>
      <c r="D40" s="277"/>
      <c r="E40" s="6"/>
      <c r="F40" s="278"/>
      <c r="G40" s="279">
        <f>G41+G45+G46+G47</f>
        <v>12260</v>
      </c>
      <c r="H40" s="262"/>
    </row>
    <row r="41" spans="1:8" s="263" customFormat="1" ht="31.5">
      <c r="A41" s="7" t="s">
        <v>367</v>
      </c>
      <c r="B41" s="273" t="s">
        <v>399</v>
      </c>
      <c r="C41" s="6"/>
      <c r="D41" s="274"/>
      <c r="E41" s="7"/>
      <c r="F41" s="258"/>
      <c r="G41" s="269">
        <f>SUM(G42:G44)</f>
        <v>4160</v>
      </c>
      <c r="H41" s="262"/>
    </row>
    <row r="42" spans="1:8" s="254" customFormat="1" ht="18">
      <c r="A42" s="7"/>
      <c r="B42" s="273" t="s">
        <v>400</v>
      </c>
      <c r="C42" s="7"/>
      <c r="D42" s="274" t="s">
        <v>396</v>
      </c>
      <c r="E42" s="7">
        <f>6*2+3</f>
        <v>15</v>
      </c>
      <c r="F42" s="258">
        <v>150</v>
      </c>
      <c r="G42" s="269">
        <f>E42*F42</f>
        <v>2250</v>
      </c>
      <c r="H42" s="253"/>
    </row>
    <row r="43" spans="1:8" s="263" customFormat="1" ht="18">
      <c r="A43" s="6"/>
      <c r="B43" s="273" t="s">
        <v>401</v>
      </c>
      <c r="C43" s="7"/>
      <c r="D43" s="274" t="s">
        <v>402</v>
      </c>
      <c r="E43" s="7">
        <v>3</v>
      </c>
      <c r="F43" s="258">
        <v>70</v>
      </c>
      <c r="G43" s="269">
        <f t="shared" ref="G43:G47" si="3">E43*F43</f>
        <v>210</v>
      </c>
      <c r="H43" s="262"/>
    </row>
    <row r="44" spans="1:8" s="263" customFormat="1" ht="18">
      <c r="A44" s="6"/>
      <c r="B44" s="273" t="s">
        <v>403</v>
      </c>
      <c r="C44" s="7"/>
      <c r="D44" s="274" t="s">
        <v>402</v>
      </c>
      <c r="E44" s="7">
        <v>10</v>
      </c>
      <c r="F44" s="258">
        <v>170</v>
      </c>
      <c r="G44" s="269">
        <f t="shared" si="3"/>
        <v>1700</v>
      </c>
      <c r="H44" s="262"/>
    </row>
    <row r="45" spans="1:8" s="254" customFormat="1" ht="18">
      <c r="A45" s="7" t="s">
        <v>380</v>
      </c>
      <c r="B45" s="273" t="s">
        <v>404</v>
      </c>
      <c r="C45" s="7"/>
      <c r="D45" s="274" t="s">
        <v>402</v>
      </c>
      <c r="E45" s="7">
        <f>+E44+E42+E43</f>
        <v>28</v>
      </c>
      <c r="F45" s="258">
        <v>50</v>
      </c>
      <c r="G45" s="269">
        <f t="shared" si="3"/>
        <v>1400</v>
      </c>
      <c r="H45" s="253"/>
    </row>
    <row r="46" spans="1:8" s="254" customFormat="1" ht="78.75">
      <c r="A46" s="7" t="s">
        <v>382</v>
      </c>
      <c r="B46" s="273" t="s">
        <v>405</v>
      </c>
      <c r="C46" s="7"/>
      <c r="D46" s="274" t="s">
        <v>396</v>
      </c>
      <c r="E46" s="7">
        <f>+E45</f>
        <v>28</v>
      </c>
      <c r="F46" s="258">
        <v>150</v>
      </c>
      <c r="G46" s="269">
        <f t="shared" si="3"/>
        <v>4200</v>
      </c>
      <c r="H46" s="253"/>
    </row>
    <row r="47" spans="1:8" s="254" customFormat="1" ht="31.5">
      <c r="A47" s="7" t="s">
        <v>406</v>
      </c>
      <c r="B47" s="273" t="s">
        <v>407</v>
      </c>
      <c r="C47" s="7"/>
      <c r="D47" s="274" t="s">
        <v>396</v>
      </c>
      <c r="E47" s="7">
        <v>10</v>
      </c>
      <c r="F47" s="258">
        <v>250</v>
      </c>
      <c r="G47" s="269">
        <f t="shared" si="3"/>
        <v>2500</v>
      </c>
      <c r="H47" s="253"/>
    </row>
    <row r="48" spans="1:8" s="263" customFormat="1" ht="31.5">
      <c r="A48" s="6">
        <v>6</v>
      </c>
      <c r="B48" s="276" t="s">
        <v>408</v>
      </c>
      <c r="C48" s="6"/>
      <c r="D48" s="280"/>
      <c r="E48" s="6"/>
      <c r="F48" s="278"/>
      <c r="G48" s="279">
        <f>G49+G52+G53</f>
        <v>49100</v>
      </c>
      <c r="H48" s="262"/>
    </row>
    <row r="49" spans="1:8" s="254" customFormat="1" ht="18">
      <c r="A49" s="7" t="s">
        <v>367</v>
      </c>
      <c r="B49" s="273" t="s">
        <v>409</v>
      </c>
      <c r="C49" s="7"/>
      <c r="D49" s="274"/>
      <c r="E49" s="7"/>
      <c r="F49" s="258"/>
      <c r="G49" s="269">
        <f>G50+G51</f>
        <v>1100</v>
      </c>
      <c r="H49" s="253"/>
    </row>
    <row r="50" spans="1:8" s="254" customFormat="1" ht="18">
      <c r="A50" s="7"/>
      <c r="B50" s="273" t="s">
        <v>410</v>
      </c>
      <c r="C50" s="7"/>
      <c r="D50" s="274" t="s">
        <v>411</v>
      </c>
      <c r="E50" s="7">
        <v>2</v>
      </c>
      <c r="F50" s="258">
        <v>170</v>
      </c>
      <c r="G50" s="269">
        <f>E50*F50</f>
        <v>340</v>
      </c>
      <c r="H50" s="253"/>
    </row>
    <row r="51" spans="1:8" s="254" customFormat="1" ht="18">
      <c r="A51" s="7"/>
      <c r="B51" s="243" t="s">
        <v>412</v>
      </c>
      <c r="C51" s="7"/>
      <c r="D51" s="274" t="s">
        <v>413</v>
      </c>
      <c r="E51" s="7">
        <v>2</v>
      </c>
      <c r="F51" s="258">
        <v>380</v>
      </c>
      <c r="G51" s="269">
        <f>E51*F51</f>
        <v>760</v>
      </c>
      <c r="H51" s="253"/>
    </row>
    <row r="52" spans="1:8" s="254" customFormat="1" ht="18">
      <c r="A52" s="7" t="s">
        <v>380</v>
      </c>
      <c r="B52" s="273" t="s">
        <v>414</v>
      </c>
      <c r="C52" s="7"/>
      <c r="D52" s="274"/>
      <c r="E52" s="7"/>
      <c r="F52" s="258"/>
      <c r="G52" s="269">
        <v>0</v>
      </c>
      <c r="H52" s="253"/>
    </row>
    <row r="53" spans="1:8" s="254" customFormat="1" ht="18">
      <c r="A53" s="7" t="s">
        <v>382</v>
      </c>
      <c r="B53" s="273" t="s">
        <v>415</v>
      </c>
      <c r="C53" s="7"/>
      <c r="D53" s="274"/>
      <c r="E53" s="7"/>
      <c r="F53" s="258"/>
      <c r="G53" s="269">
        <f>SUM(G54:G58)</f>
        <v>48000</v>
      </c>
      <c r="H53" s="253"/>
    </row>
    <row r="54" spans="1:8" s="254" customFormat="1" ht="18">
      <c r="A54" s="7"/>
      <c r="B54" s="273" t="s">
        <v>416</v>
      </c>
      <c r="C54" s="7">
        <v>40</v>
      </c>
      <c r="D54" s="257" t="s">
        <v>417</v>
      </c>
      <c r="E54" s="7">
        <v>1</v>
      </c>
      <c r="F54" s="258">
        <v>100</v>
      </c>
      <c r="G54" s="269">
        <f>C54*E54*F54</f>
        <v>4000</v>
      </c>
      <c r="H54" s="253"/>
    </row>
    <row r="55" spans="1:8" s="254" customFormat="1" ht="18">
      <c r="A55" s="7"/>
      <c r="B55" s="273" t="s">
        <v>418</v>
      </c>
      <c r="C55" s="7">
        <v>40</v>
      </c>
      <c r="D55" s="257" t="s">
        <v>417</v>
      </c>
      <c r="E55" s="7">
        <v>1</v>
      </c>
      <c r="F55" s="258">
        <v>80</v>
      </c>
      <c r="G55" s="269">
        <f t="shared" ref="G55:G58" si="4">C55*E55*F55</f>
        <v>3200</v>
      </c>
      <c r="H55" s="253"/>
    </row>
    <row r="56" spans="1:8" s="254" customFormat="1" ht="18">
      <c r="A56" s="7"/>
      <c r="B56" s="273" t="s">
        <v>288</v>
      </c>
      <c r="C56" s="7">
        <v>40</v>
      </c>
      <c r="D56" s="257" t="s">
        <v>417</v>
      </c>
      <c r="E56" s="400">
        <v>14</v>
      </c>
      <c r="F56" s="401">
        <v>60</v>
      </c>
      <c r="G56" s="402">
        <f t="shared" si="4"/>
        <v>33600</v>
      </c>
      <c r="H56" s="253"/>
    </row>
    <row r="57" spans="1:8" s="254" customFormat="1" ht="18">
      <c r="A57" s="7"/>
      <c r="B57" s="273" t="s">
        <v>419</v>
      </c>
      <c r="C57" s="7">
        <v>40</v>
      </c>
      <c r="D57" s="257" t="s">
        <v>417</v>
      </c>
      <c r="E57" s="7">
        <v>2</v>
      </c>
      <c r="F57" s="258">
        <v>50</v>
      </c>
      <c r="G57" s="269">
        <f t="shared" si="4"/>
        <v>4000</v>
      </c>
      <c r="H57" s="253"/>
    </row>
    <row r="58" spans="1:8" s="254" customFormat="1" ht="18">
      <c r="A58" s="7"/>
      <c r="B58" s="273" t="s">
        <v>420</v>
      </c>
      <c r="C58" s="7">
        <v>40</v>
      </c>
      <c r="D58" s="257" t="s">
        <v>417</v>
      </c>
      <c r="E58" s="7">
        <v>2</v>
      </c>
      <c r="F58" s="258">
        <v>40</v>
      </c>
      <c r="G58" s="269">
        <f t="shared" si="4"/>
        <v>3200</v>
      </c>
      <c r="H58" s="253"/>
    </row>
    <row r="59" spans="1:8" s="263" customFormat="1" ht="18">
      <c r="A59" s="6">
        <v>7</v>
      </c>
      <c r="B59" s="276" t="s">
        <v>421</v>
      </c>
      <c r="C59" s="6"/>
      <c r="D59" s="277"/>
      <c r="E59" s="6"/>
      <c r="F59" s="278"/>
      <c r="G59" s="279">
        <f>G60+G61+G66</f>
        <v>92000</v>
      </c>
      <c r="H59" s="262"/>
    </row>
    <row r="60" spans="1:8" s="254" customFormat="1" ht="31.5">
      <c r="A60" s="7" t="s">
        <v>367</v>
      </c>
      <c r="B60" s="273" t="s">
        <v>422</v>
      </c>
      <c r="C60" s="7">
        <v>2</v>
      </c>
      <c r="D60" s="257" t="s">
        <v>423</v>
      </c>
      <c r="E60" s="7">
        <v>18</v>
      </c>
      <c r="F60" s="258">
        <v>960</v>
      </c>
      <c r="G60" s="269">
        <f>E60*F60*C60</f>
        <v>34560</v>
      </c>
      <c r="H60" s="253"/>
    </row>
    <row r="61" spans="1:8" s="254" customFormat="1" ht="18">
      <c r="A61" s="7" t="s">
        <v>380</v>
      </c>
      <c r="B61" s="273" t="s">
        <v>424</v>
      </c>
      <c r="C61" s="7"/>
      <c r="D61" s="257"/>
      <c r="E61" s="7"/>
      <c r="F61" s="258"/>
      <c r="G61" s="269">
        <f>SUM(G62:G66)</f>
        <v>48440</v>
      </c>
      <c r="H61" s="253"/>
    </row>
    <row r="62" spans="1:8" s="254" customFormat="1" ht="18">
      <c r="A62" s="7"/>
      <c r="B62" s="273" t="s">
        <v>425</v>
      </c>
      <c r="C62" s="7">
        <v>2</v>
      </c>
      <c r="D62" s="257" t="s">
        <v>423</v>
      </c>
      <c r="E62" s="7">
        <v>76</v>
      </c>
      <c r="F62" s="258">
        <v>190</v>
      </c>
      <c r="G62" s="269">
        <f>E62*F62*C62</f>
        <v>28880</v>
      </c>
      <c r="H62" s="253"/>
    </row>
    <row r="63" spans="1:8" s="254" customFormat="1" ht="18">
      <c r="A63" s="7"/>
      <c r="B63" s="273" t="s">
        <v>426</v>
      </c>
      <c r="C63" s="7">
        <v>2</v>
      </c>
      <c r="D63" s="257" t="s">
        <v>423</v>
      </c>
      <c r="E63" s="7">
        <v>40</v>
      </c>
      <c r="F63" s="258">
        <v>60</v>
      </c>
      <c r="G63" s="269">
        <f t="shared" ref="G63:G64" si="5">E63*F63*C63</f>
        <v>4800</v>
      </c>
      <c r="H63" s="253"/>
    </row>
    <row r="64" spans="1:8" s="254" customFormat="1" ht="18">
      <c r="A64" s="7"/>
      <c r="B64" s="273" t="s">
        <v>427</v>
      </c>
      <c r="C64" s="7">
        <v>2</v>
      </c>
      <c r="D64" s="257" t="s">
        <v>423</v>
      </c>
      <c r="E64" s="7">
        <v>18</v>
      </c>
      <c r="F64" s="258">
        <v>60</v>
      </c>
      <c r="G64" s="269">
        <f t="shared" si="5"/>
        <v>2160</v>
      </c>
      <c r="H64" s="253"/>
    </row>
    <row r="65" spans="1:9" s="254" customFormat="1" ht="18">
      <c r="A65" s="7"/>
      <c r="B65" s="273" t="s">
        <v>428</v>
      </c>
      <c r="C65" s="7">
        <v>2</v>
      </c>
      <c r="D65" s="257" t="s">
        <v>429</v>
      </c>
      <c r="E65" s="7">
        <v>18</v>
      </c>
      <c r="F65" s="258">
        <v>100</v>
      </c>
      <c r="G65" s="269">
        <f>E65*F65*C65</f>
        <v>3600</v>
      </c>
      <c r="H65" s="253"/>
    </row>
    <row r="66" spans="1:9" s="254" customFormat="1" ht="18">
      <c r="A66" s="7" t="s">
        <v>382</v>
      </c>
      <c r="B66" s="273" t="s">
        <v>430</v>
      </c>
      <c r="C66" s="7">
        <v>2</v>
      </c>
      <c r="D66" s="257" t="s">
        <v>413</v>
      </c>
      <c r="E66" s="7">
        <v>18</v>
      </c>
      <c r="F66" s="258">
        <v>250</v>
      </c>
      <c r="G66" s="269">
        <f>E66*F66*C66</f>
        <v>9000</v>
      </c>
      <c r="H66" s="253"/>
    </row>
    <row r="67" spans="1:9" s="263" customFormat="1" ht="31.5">
      <c r="A67" s="6">
        <v>8</v>
      </c>
      <c r="B67" s="276" t="s">
        <v>431</v>
      </c>
      <c r="C67" s="6"/>
      <c r="D67" s="277"/>
      <c r="E67" s="6"/>
      <c r="F67" s="278"/>
      <c r="G67" s="279">
        <f>G68+G69+G70</f>
        <v>9800</v>
      </c>
      <c r="H67" s="262"/>
    </row>
    <row r="68" spans="1:9" s="254" customFormat="1" ht="31.5">
      <c r="A68" s="7" t="s">
        <v>367</v>
      </c>
      <c r="B68" s="273" t="s">
        <v>432</v>
      </c>
      <c r="C68" s="7">
        <f>4*6</f>
        <v>24</v>
      </c>
      <c r="D68" s="257" t="s">
        <v>433</v>
      </c>
      <c r="E68" s="7">
        <v>2</v>
      </c>
      <c r="F68" s="258">
        <v>100</v>
      </c>
      <c r="G68" s="269">
        <f>C68*E68*F68</f>
        <v>4800</v>
      </c>
      <c r="H68" s="253"/>
    </row>
    <row r="69" spans="1:9" s="254" customFormat="1" ht="18">
      <c r="A69" s="7" t="s">
        <v>380</v>
      </c>
      <c r="B69" s="273" t="s">
        <v>434</v>
      </c>
      <c r="C69" s="7"/>
      <c r="D69" s="257" t="s">
        <v>413</v>
      </c>
      <c r="E69" s="7">
        <v>20</v>
      </c>
      <c r="F69" s="258">
        <v>100</v>
      </c>
      <c r="G69" s="269">
        <f>E69*F69</f>
        <v>2000</v>
      </c>
      <c r="H69" s="253"/>
    </row>
    <row r="70" spans="1:9" s="254" customFormat="1" ht="31.5">
      <c r="A70" s="7" t="s">
        <v>382</v>
      </c>
      <c r="B70" s="273" t="s">
        <v>435</v>
      </c>
      <c r="C70" s="7"/>
      <c r="D70" s="257" t="s">
        <v>413</v>
      </c>
      <c r="E70" s="7">
        <v>20</v>
      </c>
      <c r="F70" s="258">
        <v>150</v>
      </c>
      <c r="G70" s="269">
        <f>E70*F70</f>
        <v>3000</v>
      </c>
      <c r="H70" s="253"/>
    </row>
    <row r="71" spans="1:9" s="263" customFormat="1" ht="18">
      <c r="A71" s="6">
        <v>9</v>
      </c>
      <c r="B71" s="276" t="s">
        <v>436</v>
      </c>
      <c r="C71" s="6"/>
      <c r="D71" s="277"/>
      <c r="E71" s="6"/>
      <c r="F71" s="278"/>
      <c r="G71" s="279">
        <v>0</v>
      </c>
      <c r="H71" s="262"/>
    </row>
    <row r="72" spans="1:9" s="263" customFormat="1" ht="18">
      <c r="A72" s="6">
        <v>10</v>
      </c>
      <c r="B72" s="276" t="s">
        <v>437</v>
      </c>
      <c r="C72" s="6"/>
      <c r="D72" s="277"/>
      <c r="E72" s="6"/>
      <c r="F72" s="278"/>
      <c r="G72" s="279">
        <f>G73</f>
        <v>0</v>
      </c>
      <c r="H72" s="262"/>
    </row>
    <row r="73" spans="1:9" s="254" customFormat="1" ht="18">
      <c r="A73" s="7"/>
      <c r="B73" s="273" t="s">
        <v>438</v>
      </c>
      <c r="C73" s="7"/>
      <c r="D73" s="257" t="s">
        <v>439</v>
      </c>
      <c r="E73" s="7">
        <v>76</v>
      </c>
      <c r="F73" s="258">
        <f>770/2</f>
        <v>385</v>
      </c>
      <c r="G73" s="269"/>
      <c r="H73" s="253"/>
    </row>
    <row r="74" spans="1:9" s="263" customFormat="1" ht="18">
      <c r="A74" s="6">
        <v>11</v>
      </c>
      <c r="B74" s="276" t="s">
        <v>440</v>
      </c>
      <c r="C74" s="6"/>
      <c r="D74" s="277"/>
      <c r="E74" s="6"/>
      <c r="F74" s="278"/>
      <c r="G74" s="279">
        <v>0</v>
      </c>
      <c r="H74" s="262"/>
    </row>
    <row r="75" spans="1:9" s="263" customFormat="1" ht="18">
      <c r="A75" s="6">
        <v>12</v>
      </c>
      <c r="B75" s="276" t="s">
        <v>441</v>
      </c>
      <c r="C75" s="6"/>
      <c r="D75" s="277" t="s">
        <v>439</v>
      </c>
      <c r="E75" s="6">
        <v>76</v>
      </c>
      <c r="F75" s="278">
        <f>1900/2</f>
        <v>950</v>
      </c>
      <c r="G75" s="281"/>
      <c r="H75" s="252" t="s">
        <v>442</v>
      </c>
    </row>
    <row r="76" spans="1:9" s="263" customFormat="1" ht="18">
      <c r="A76" s="6">
        <v>13</v>
      </c>
      <c r="B76" s="276" t="s">
        <v>443</v>
      </c>
      <c r="C76" s="6"/>
      <c r="D76" s="277" t="s">
        <v>439</v>
      </c>
      <c r="E76" s="6">
        <v>76</v>
      </c>
      <c r="F76" s="278">
        <f>1900/2</f>
        <v>950</v>
      </c>
      <c r="G76" s="281"/>
      <c r="H76" s="262"/>
    </row>
    <row r="77" spans="1:9" s="263" customFormat="1" ht="18">
      <c r="A77" s="6">
        <v>14</v>
      </c>
      <c r="B77" s="276" t="s">
        <v>444</v>
      </c>
      <c r="C77" s="6"/>
      <c r="D77" s="277"/>
      <c r="E77" s="6"/>
      <c r="F77" s="278"/>
      <c r="G77" s="281">
        <v>10000</v>
      </c>
      <c r="H77" s="262"/>
    </row>
    <row r="78" spans="1:9" s="282" customFormat="1">
      <c r="A78" s="1"/>
      <c r="B78" s="1"/>
      <c r="D78" s="283"/>
      <c r="F78" s="1"/>
      <c r="G78" s="284"/>
      <c r="H78" s="1"/>
      <c r="I78" s="1"/>
    </row>
    <row r="79" spans="1:9" s="282" customFormat="1">
      <c r="A79" s="1"/>
      <c r="B79" s="1"/>
      <c r="D79" s="283"/>
      <c r="F79" s="1"/>
      <c r="G79" s="284"/>
      <c r="H79" s="1"/>
      <c r="I79" s="1"/>
    </row>
    <row r="80" spans="1:9" s="282" customFormat="1">
      <c r="A80" s="1"/>
      <c r="B80" s="1"/>
      <c r="D80" s="283"/>
      <c r="F80" s="1"/>
      <c r="G80" s="284"/>
      <c r="H80" s="1"/>
      <c r="I80" s="1"/>
    </row>
  </sheetData>
  <mergeCells count="10">
    <mergeCell ref="H4:H5"/>
    <mergeCell ref="A1:G1"/>
    <mergeCell ref="A2:G2"/>
    <mergeCell ref="A4:A5"/>
    <mergeCell ref="B4:B5"/>
    <mergeCell ref="C4:C5"/>
    <mergeCell ref="D4:D5"/>
    <mergeCell ref="E4:E5"/>
    <mergeCell ref="F4:F5"/>
    <mergeCell ref="G4:G5"/>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workbookViewId="0">
      <selection activeCell="A43" sqref="A43:E43"/>
    </sheetView>
  </sheetViews>
  <sheetFormatPr defaultColWidth="9" defaultRowHeight="18.75"/>
  <cols>
    <col min="1" max="1" width="7.42578125" style="206" customWidth="1"/>
    <col min="2" max="2" width="28.140625" style="12" customWidth="1"/>
    <col min="3" max="3" width="37.140625" style="12" customWidth="1"/>
    <col min="4" max="4" width="20.140625" style="12" customWidth="1"/>
    <col min="5" max="6" width="19.28515625" style="12" customWidth="1"/>
    <col min="7" max="7" width="16.5703125" style="12" customWidth="1"/>
    <col min="8" max="8" width="8.85546875" style="12" customWidth="1"/>
    <col min="9" max="9" width="22.85546875" style="12" customWidth="1"/>
    <col min="10" max="10" width="22" style="12" customWidth="1"/>
    <col min="11" max="11" width="9" style="12" customWidth="1"/>
    <col min="12" max="16384" width="9" style="12"/>
  </cols>
  <sheetData>
    <row r="1" spans="1:11" s="13" customFormat="1">
      <c r="A1" s="961" t="s">
        <v>445</v>
      </c>
      <c r="B1" s="961"/>
      <c r="C1" s="961"/>
      <c r="D1" s="962" t="s">
        <v>446</v>
      </c>
      <c r="E1" s="962"/>
      <c r="F1" s="962"/>
      <c r="G1" s="962"/>
    </row>
    <row r="2" spans="1:11" s="13" customFormat="1">
      <c r="A2" s="961" t="s">
        <v>447</v>
      </c>
      <c r="B2" s="961"/>
      <c r="C2" s="961"/>
      <c r="D2" s="962" t="s">
        <v>123</v>
      </c>
      <c r="E2" s="962"/>
      <c r="F2" s="962"/>
      <c r="G2" s="962"/>
    </row>
    <row r="4" spans="1:11" ht="18.75" customHeight="1">
      <c r="A4" s="963" t="s">
        <v>448</v>
      </c>
      <c r="B4" s="963"/>
      <c r="C4" s="963"/>
      <c r="D4" s="963"/>
      <c r="E4" s="963"/>
      <c r="F4" s="963"/>
      <c r="G4" s="963"/>
    </row>
    <row r="5" spans="1:11" ht="5.25" customHeight="1"/>
    <row r="6" spans="1:11">
      <c r="A6" s="964" t="s">
        <v>449</v>
      </c>
      <c r="B6" s="964"/>
      <c r="C6" s="964"/>
      <c r="D6" s="964"/>
      <c r="E6" s="964"/>
      <c r="F6" s="964"/>
      <c r="G6" s="964"/>
    </row>
    <row r="7" spans="1:11" ht="24" customHeight="1">
      <c r="A7" s="964" t="s">
        <v>450</v>
      </c>
      <c r="B7" s="964"/>
      <c r="C7" s="964"/>
      <c r="D7" s="964"/>
      <c r="E7" s="964"/>
      <c r="F7" s="964"/>
      <c r="G7" s="964"/>
    </row>
    <row r="8" spans="1:11" ht="42.75" customHeight="1">
      <c r="A8" s="965" t="s">
        <v>451</v>
      </c>
      <c r="B8" s="964"/>
      <c r="C8" s="964"/>
      <c r="D8" s="964"/>
      <c r="E8" s="964"/>
      <c r="F8" s="964"/>
      <c r="G8" s="964"/>
    </row>
    <row r="9" spans="1:11" ht="3" customHeight="1"/>
    <row r="10" spans="1:11" s="13" customFormat="1" ht="37.5">
      <c r="A10" s="285" t="s">
        <v>6</v>
      </c>
      <c r="B10" s="966" t="s">
        <v>245</v>
      </c>
      <c r="C10" s="967"/>
      <c r="D10" s="285" t="s">
        <v>290</v>
      </c>
      <c r="E10" s="285" t="s">
        <v>452</v>
      </c>
      <c r="F10" s="285" t="s">
        <v>364</v>
      </c>
      <c r="G10" s="203" t="s">
        <v>57</v>
      </c>
    </row>
    <row r="11" spans="1:11" s="13" customFormat="1">
      <c r="A11" s="966" t="s">
        <v>453</v>
      </c>
      <c r="B11" s="968"/>
      <c r="C11" s="968"/>
      <c r="D11" s="967"/>
      <c r="E11" s="286">
        <f>+E12+E20+E22</f>
        <v>58300000</v>
      </c>
      <c r="F11" s="286"/>
      <c r="G11" s="203"/>
    </row>
    <row r="12" spans="1:11" ht="45.75" customHeight="1">
      <c r="A12" s="285" t="s">
        <v>7</v>
      </c>
      <c r="B12" s="969" t="s">
        <v>454</v>
      </c>
      <c r="C12" s="970"/>
      <c r="D12" s="971"/>
      <c r="E12" s="287">
        <f>SUM(E13:E19)</f>
        <v>37520000</v>
      </c>
      <c r="F12" s="287"/>
      <c r="G12" s="288"/>
      <c r="I12" s="12" t="s">
        <v>455</v>
      </c>
    </row>
    <row r="13" spans="1:11" ht="35.25" customHeight="1">
      <c r="A13" s="289">
        <v>1</v>
      </c>
      <c r="B13" s="959" t="s">
        <v>456</v>
      </c>
      <c r="C13" s="960"/>
      <c r="D13" s="290" t="s">
        <v>457</v>
      </c>
      <c r="E13" s="291">
        <f>100000*40</f>
        <v>4000000</v>
      </c>
      <c r="F13" s="291"/>
      <c r="G13" s="292" t="s">
        <v>458</v>
      </c>
      <c r="I13" s="293" t="s">
        <v>459</v>
      </c>
      <c r="J13" s="294">
        <v>135000000</v>
      </c>
      <c r="K13" s="204"/>
    </row>
    <row r="14" spans="1:11" ht="42.75" customHeight="1">
      <c r="A14" s="289">
        <v>2</v>
      </c>
      <c r="B14" s="959" t="s">
        <v>460</v>
      </c>
      <c r="C14" s="960"/>
      <c r="D14" s="290" t="s">
        <v>457</v>
      </c>
      <c r="E14" s="291">
        <f>60000*8*40</f>
        <v>19200000</v>
      </c>
      <c r="F14" s="291"/>
      <c r="G14" s="292" t="s">
        <v>461</v>
      </c>
      <c r="I14" s="204" t="s">
        <v>462</v>
      </c>
      <c r="J14" s="295">
        <v>67500000</v>
      </c>
      <c r="K14" s="204"/>
    </row>
    <row r="15" spans="1:11" ht="42.75" customHeight="1">
      <c r="A15" s="289">
        <v>3</v>
      </c>
      <c r="B15" s="959" t="s">
        <v>463</v>
      </c>
      <c r="C15" s="960"/>
      <c r="D15" s="290" t="s">
        <v>457</v>
      </c>
      <c r="E15" s="291">
        <f>25000*1*40</f>
        <v>1000000</v>
      </c>
      <c r="F15" s="291"/>
      <c r="G15" s="292" t="s">
        <v>458</v>
      </c>
      <c r="I15" s="204"/>
      <c r="J15" s="295"/>
      <c r="K15" s="204"/>
    </row>
    <row r="16" spans="1:11" s="236" customFormat="1" ht="68.25" customHeight="1">
      <c r="A16" s="3">
        <v>4</v>
      </c>
      <c r="B16" s="975" t="s">
        <v>464</v>
      </c>
      <c r="C16" s="976"/>
      <c r="D16" s="296" t="s">
        <v>465</v>
      </c>
      <c r="E16" s="297">
        <f>120000*30</f>
        <v>3600000</v>
      </c>
      <c r="F16" s="297"/>
      <c r="G16" s="298" t="s">
        <v>466</v>
      </c>
      <c r="H16" s="977" t="s">
        <v>467</v>
      </c>
      <c r="I16" s="978"/>
      <c r="J16" s="299"/>
    </row>
    <row r="17" spans="1:11" s="236" customFormat="1" ht="48" customHeight="1">
      <c r="A17" s="3">
        <v>5</v>
      </c>
      <c r="B17" s="975" t="s">
        <v>468</v>
      </c>
      <c r="C17" s="976"/>
      <c r="D17" s="296" t="s">
        <v>465</v>
      </c>
      <c r="E17" s="297">
        <f>250000*12</f>
        <v>3000000</v>
      </c>
      <c r="F17" s="297"/>
      <c r="G17" s="298" t="s">
        <v>469</v>
      </c>
      <c r="H17" s="977" t="s">
        <v>467</v>
      </c>
      <c r="I17" s="978"/>
      <c r="J17" s="978"/>
    </row>
    <row r="18" spans="1:11" s="236" customFormat="1" ht="27" customHeight="1">
      <c r="A18" s="300">
        <v>6</v>
      </c>
      <c r="B18" s="979" t="s">
        <v>393</v>
      </c>
      <c r="C18" s="980"/>
      <c r="D18" s="3" t="s">
        <v>385</v>
      </c>
      <c r="E18" s="301">
        <f>14*100000</f>
        <v>1400000</v>
      </c>
      <c r="F18" s="301"/>
      <c r="G18" s="302"/>
      <c r="H18" s="977" t="s">
        <v>467</v>
      </c>
      <c r="I18" s="978"/>
      <c r="J18" s="299"/>
    </row>
    <row r="19" spans="1:11" ht="27" customHeight="1">
      <c r="A19" s="289">
        <v>7</v>
      </c>
      <c r="B19" s="981" t="s">
        <v>470</v>
      </c>
      <c r="C19" s="982"/>
      <c r="D19" s="303" t="s">
        <v>372</v>
      </c>
      <c r="E19" s="291">
        <f>38*10*14000</f>
        <v>5320000</v>
      </c>
      <c r="F19" s="291"/>
      <c r="G19" s="292"/>
    </row>
    <row r="20" spans="1:11" ht="92.25" customHeight="1">
      <c r="A20" s="285" t="s">
        <v>34</v>
      </c>
      <c r="B20" s="969" t="s">
        <v>471</v>
      </c>
      <c r="C20" s="970"/>
      <c r="D20" s="971"/>
      <c r="E20" s="287">
        <f>+E21</f>
        <v>1350000</v>
      </c>
      <c r="F20" s="287"/>
      <c r="G20" s="288"/>
      <c r="I20" s="12" t="s">
        <v>455</v>
      </c>
    </row>
    <row r="21" spans="1:11" ht="59.25" customHeight="1">
      <c r="A21" s="289">
        <v>1</v>
      </c>
      <c r="B21" s="959" t="s">
        <v>472</v>
      </c>
      <c r="C21" s="960"/>
      <c r="D21" s="290" t="s">
        <v>385</v>
      </c>
      <c r="E21" s="291">
        <f>250000*90%*6</f>
        <v>1350000</v>
      </c>
      <c r="F21" s="291"/>
      <c r="G21" s="292" t="s">
        <v>473</v>
      </c>
      <c r="I21" s="293" t="s">
        <v>459</v>
      </c>
      <c r="J21" s="294">
        <v>135000000</v>
      </c>
      <c r="K21" s="204"/>
    </row>
    <row r="22" spans="1:11" s="236" customFormat="1" ht="62.25" customHeight="1">
      <c r="A22" s="2" t="s">
        <v>35</v>
      </c>
      <c r="B22" s="972" t="s">
        <v>474</v>
      </c>
      <c r="C22" s="973"/>
      <c r="D22" s="974"/>
      <c r="E22" s="304">
        <f>+E23+E26+E32+E35</f>
        <v>19430000</v>
      </c>
      <c r="F22" s="304"/>
      <c r="G22" s="298"/>
      <c r="I22" s="236" t="s">
        <v>475</v>
      </c>
    </row>
    <row r="23" spans="1:11" ht="50.25" customHeight="1">
      <c r="A23" s="285">
        <v>1</v>
      </c>
      <c r="B23" s="969" t="s">
        <v>476</v>
      </c>
      <c r="C23" s="971"/>
      <c r="D23" s="292"/>
      <c r="E23" s="287">
        <f>E24+E25</f>
        <v>990000</v>
      </c>
      <c r="F23" s="287"/>
      <c r="G23" s="288"/>
    </row>
    <row r="24" spans="1:11" ht="36.75" customHeight="1">
      <c r="A24" s="289" t="s">
        <v>86</v>
      </c>
      <c r="B24" s="984" t="s">
        <v>410</v>
      </c>
      <c r="C24" s="985"/>
      <c r="D24" s="292" t="s">
        <v>477</v>
      </c>
      <c r="E24" s="305">
        <f>170000*2*90%</f>
        <v>306000</v>
      </c>
      <c r="F24" s="305"/>
      <c r="G24" s="302" t="s">
        <v>478</v>
      </c>
      <c r="I24" s="204" t="s">
        <v>479</v>
      </c>
    </row>
    <row r="25" spans="1:11" ht="24" customHeight="1">
      <c r="A25" s="289" t="s">
        <v>87</v>
      </c>
      <c r="B25" s="981" t="s">
        <v>412</v>
      </c>
      <c r="C25" s="983"/>
      <c r="D25" s="292" t="s">
        <v>480</v>
      </c>
      <c r="E25" s="305">
        <f>380000*2*90%</f>
        <v>684000</v>
      </c>
      <c r="F25" s="305"/>
      <c r="G25" s="302" t="s">
        <v>481</v>
      </c>
      <c r="I25" s="204" t="s">
        <v>482</v>
      </c>
    </row>
    <row r="26" spans="1:11" s="13" customFormat="1" ht="24" customHeight="1">
      <c r="A26" s="285">
        <v>2</v>
      </c>
      <c r="B26" s="969" t="s">
        <v>483</v>
      </c>
      <c r="C26" s="971"/>
      <c r="D26" s="288"/>
      <c r="E26" s="287">
        <f>SUM(E27:E31)</f>
        <v>12000000</v>
      </c>
      <c r="F26" s="287"/>
      <c r="G26" s="306" t="s">
        <v>484</v>
      </c>
    </row>
    <row r="27" spans="1:11" ht="29.25" customHeight="1">
      <c r="A27" s="289" t="s">
        <v>88</v>
      </c>
      <c r="B27" s="959" t="s">
        <v>485</v>
      </c>
      <c r="C27" s="960"/>
      <c r="D27" s="292" t="s">
        <v>457</v>
      </c>
      <c r="E27" s="305">
        <f>100000*8*2</f>
        <v>1600000</v>
      </c>
      <c r="F27" s="305"/>
      <c r="G27" s="292" t="s">
        <v>486</v>
      </c>
    </row>
    <row r="28" spans="1:11" ht="26.25" customHeight="1">
      <c r="A28" s="289" t="s">
        <v>89</v>
      </c>
      <c r="B28" s="959" t="s">
        <v>487</v>
      </c>
      <c r="C28" s="960"/>
      <c r="D28" s="292" t="s">
        <v>457</v>
      </c>
      <c r="E28" s="305">
        <f>80000*8*2</f>
        <v>1280000</v>
      </c>
      <c r="F28" s="305"/>
      <c r="G28" s="292" t="s">
        <v>488</v>
      </c>
    </row>
    <row r="29" spans="1:11" ht="29.25" customHeight="1">
      <c r="A29" s="289" t="s">
        <v>489</v>
      </c>
      <c r="B29" s="959" t="s">
        <v>288</v>
      </c>
      <c r="C29" s="960"/>
      <c r="D29" s="292" t="s">
        <v>457</v>
      </c>
      <c r="E29" s="305">
        <f>60000*8*8*2</f>
        <v>7680000</v>
      </c>
      <c r="F29" s="305"/>
      <c r="G29" s="292" t="s">
        <v>490</v>
      </c>
    </row>
    <row r="30" spans="1:11" ht="24" customHeight="1">
      <c r="A30" s="289" t="s">
        <v>491</v>
      </c>
      <c r="B30" s="959" t="s">
        <v>419</v>
      </c>
      <c r="C30" s="960"/>
      <c r="D30" s="292" t="s">
        <v>457</v>
      </c>
      <c r="E30" s="305">
        <f>50000*8*2*1</f>
        <v>800000</v>
      </c>
      <c r="F30" s="305"/>
      <c r="G30" s="292" t="s">
        <v>458</v>
      </c>
    </row>
    <row r="31" spans="1:11" ht="24" customHeight="1">
      <c r="A31" s="289" t="s">
        <v>492</v>
      </c>
      <c r="B31" s="959" t="s">
        <v>420</v>
      </c>
      <c r="C31" s="960"/>
      <c r="D31" s="292" t="s">
        <v>457</v>
      </c>
      <c r="E31" s="305">
        <f>40000*8*2*1</f>
        <v>640000</v>
      </c>
      <c r="F31" s="305"/>
      <c r="G31" s="292" t="s">
        <v>458</v>
      </c>
    </row>
    <row r="32" spans="1:11" ht="50.25" customHeight="1">
      <c r="A32" s="285">
        <v>3</v>
      </c>
      <c r="B32" s="969" t="s">
        <v>493</v>
      </c>
      <c r="C32" s="971"/>
      <c r="D32" s="292"/>
      <c r="E32" s="287">
        <f>E33+E34</f>
        <v>440000</v>
      </c>
      <c r="F32" s="287"/>
      <c r="G32" s="288"/>
    </row>
    <row r="33" spans="1:9">
      <c r="A33" s="289" t="s">
        <v>86</v>
      </c>
      <c r="B33" s="984" t="s">
        <v>410</v>
      </c>
      <c r="C33" s="985"/>
      <c r="D33" s="292" t="s">
        <v>477</v>
      </c>
      <c r="E33" s="305">
        <f>170000*1*80%</f>
        <v>136000</v>
      </c>
      <c r="F33" s="305"/>
      <c r="G33" s="302" t="s">
        <v>494</v>
      </c>
      <c r="I33" s="204" t="s">
        <v>495</v>
      </c>
    </row>
    <row r="34" spans="1:9">
      <c r="A34" s="289" t="s">
        <v>87</v>
      </c>
      <c r="B34" s="981" t="s">
        <v>412</v>
      </c>
      <c r="C34" s="983"/>
      <c r="D34" s="292" t="s">
        <v>480</v>
      </c>
      <c r="E34" s="305">
        <f>380000*1*80%</f>
        <v>304000</v>
      </c>
      <c r="F34" s="305"/>
      <c r="G34" s="302" t="s">
        <v>496</v>
      </c>
      <c r="I34" s="204" t="s">
        <v>497</v>
      </c>
    </row>
    <row r="35" spans="1:9" s="13" customFormat="1" ht="37.5">
      <c r="A35" s="285">
        <v>2</v>
      </c>
      <c r="B35" s="969" t="s">
        <v>498</v>
      </c>
      <c r="C35" s="971"/>
      <c r="D35" s="288"/>
      <c r="E35" s="287">
        <f>SUM(E36:E40)</f>
        <v>6000000</v>
      </c>
      <c r="F35" s="287"/>
      <c r="G35" s="306" t="s">
        <v>484</v>
      </c>
    </row>
    <row r="36" spans="1:9">
      <c r="A36" s="289" t="s">
        <v>88</v>
      </c>
      <c r="B36" s="959" t="s">
        <v>485</v>
      </c>
      <c r="C36" s="960"/>
      <c r="D36" s="292" t="s">
        <v>457</v>
      </c>
      <c r="E36" s="305">
        <f>100000*8*1</f>
        <v>800000</v>
      </c>
      <c r="F36" s="305"/>
      <c r="G36" s="292" t="s">
        <v>486</v>
      </c>
    </row>
    <row r="37" spans="1:9">
      <c r="A37" s="289" t="s">
        <v>89</v>
      </c>
      <c r="B37" s="959" t="s">
        <v>487</v>
      </c>
      <c r="C37" s="960"/>
      <c r="D37" s="292" t="s">
        <v>457</v>
      </c>
      <c r="E37" s="305">
        <f>80000*8*1</f>
        <v>640000</v>
      </c>
      <c r="F37" s="305"/>
      <c r="G37" s="292" t="s">
        <v>488</v>
      </c>
    </row>
    <row r="38" spans="1:9">
      <c r="A38" s="289" t="s">
        <v>489</v>
      </c>
      <c r="B38" s="959" t="s">
        <v>288</v>
      </c>
      <c r="C38" s="960"/>
      <c r="D38" s="292" t="s">
        <v>457</v>
      </c>
      <c r="E38" s="305">
        <f>60000*8*8*1</f>
        <v>3840000</v>
      </c>
      <c r="F38" s="305"/>
      <c r="G38" s="292" t="s">
        <v>490</v>
      </c>
    </row>
    <row r="39" spans="1:9">
      <c r="A39" s="289" t="s">
        <v>491</v>
      </c>
      <c r="B39" s="959" t="s">
        <v>419</v>
      </c>
      <c r="C39" s="960"/>
      <c r="D39" s="292" t="s">
        <v>457</v>
      </c>
      <c r="E39" s="305">
        <f>50000*8*1*1</f>
        <v>400000</v>
      </c>
      <c r="F39" s="305"/>
      <c r="G39" s="292" t="s">
        <v>458</v>
      </c>
    </row>
    <row r="40" spans="1:9">
      <c r="A40" s="289" t="s">
        <v>492</v>
      </c>
      <c r="B40" s="959" t="s">
        <v>420</v>
      </c>
      <c r="C40" s="960"/>
      <c r="D40" s="292" t="s">
        <v>457</v>
      </c>
      <c r="E40" s="305">
        <f>40000*8*1*1</f>
        <v>320000</v>
      </c>
      <c r="F40" s="305"/>
      <c r="G40" s="292" t="s">
        <v>458</v>
      </c>
    </row>
    <row r="46" spans="1:9">
      <c r="B46" s="986" t="s">
        <v>499</v>
      </c>
      <c r="C46" s="986"/>
      <c r="D46" s="986"/>
    </row>
    <row r="48" spans="1:9">
      <c r="B48" s="203" t="s">
        <v>500</v>
      </c>
      <c r="C48" s="203" t="s">
        <v>501</v>
      </c>
      <c r="D48" s="203" t="s">
        <v>502</v>
      </c>
      <c r="E48" s="206"/>
      <c r="F48" s="206"/>
      <c r="G48" s="206"/>
    </row>
    <row r="49" spans="1:7" ht="37.5">
      <c r="B49" s="9" t="s">
        <v>503</v>
      </c>
      <c r="C49" s="291">
        <v>1</v>
      </c>
      <c r="D49" s="291">
        <v>1</v>
      </c>
    </row>
    <row r="50" spans="1:7" ht="37.5">
      <c r="B50" s="9" t="s">
        <v>504</v>
      </c>
      <c r="C50" s="291">
        <v>6</v>
      </c>
      <c r="D50" s="291">
        <v>6</v>
      </c>
    </row>
    <row r="51" spans="1:7" ht="37.5">
      <c r="B51" s="9" t="s">
        <v>505</v>
      </c>
      <c r="C51" s="291">
        <v>1</v>
      </c>
      <c r="D51" s="291">
        <v>1</v>
      </c>
    </row>
    <row r="52" spans="1:7" ht="56.25">
      <c r="A52" s="307"/>
      <c r="B52" s="308" t="s">
        <v>506</v>
      </c>
      <c r="C52" s="309">
        <f>8+8+6</f>
        <v>22</v>
      </c>
      <c r="D52" s="309">
        <v>32</v>
      </c>
      <c r="E52" s="310" t="s">
        <v>507</v>
      </c>
      <c r="F52" s="310"/>
      <c r="G52" s="311"/>
    </row>
    <row r="53" spans="1:7">
      <c r="B53" s="9" t="s">
        <v>508</v>
      </c>
      <c r="C53" s="291">
        <v>0</v>
      </c>
      <c r="D53" s="291">
        <v>2</v>
      </c>
    </row>
    <row r="54" spans="1:7" ht="37.5">
      <c r="B54" s="9" t="s">
        <v>509</v>
      </c>
      <c r="C54" s="291">
        <v>2</v>
      </c>
      <c r="D54" s="291"/>
    </row>
    <row r="55" spans="1:7" ht="37.5">
      <c r="B55" s="9" t="s">
        <v>510</v>
      </c>
      <c r="C55" s="291">
        <v>2</v>
      </c>
      <c r="D55" s="291"/>
    </row>
    <row r="56" spans="1:7" ht="37.5">
      <c r="B56" s="9" t="s">
        <v>511</v>
      </c>
      <c r="C56" s="291">
        <v>2</v>
      </c>
      <c r="D56" s="291"/>
    </row>
    <row r="57" spans="1:7" ht="37.5">
      <c r="B57" s="9" t="s">
        <v>512</v>
      </c>
      <c r="C57" s="291">
        <v>2</v>
      </c>
      <c r="D57" s="291"/>
    </row>
    <row r="58" spans="1:7" s="206" customFormat="1" ht="37.5">
      <c r="B58" s="10" t="s">
        <v>513</v>
      </c>
      <c r="C58" s="291">
        <v>2</v>
      </c>
      <c r="D58" s="291">
        <v>4</v>
      </c>
      <c r="E58" s="12"/>
      <c r="F58" s="12"/>
      <c r="G58" s="12"/>
    </row>
    <row r="59" spans="1:7">
      <c r="A59" s="312"/>
      <c r="B59" s="205" t="s">
        <v>109</v>
      </c>
      <c r="C59" s="287">
        <f>SUM(C49:C58)</f>
        <v>40</v>
      </c>
      <c r="D59" s="287">
        <f>SUM(D49:D58)</f>
        <v>46</v>
      </c>
      <c r="E59" s="13"/>
      <c r="F59" s="13"/>
      <c r="G59" s="13"/>
    </row>
    <row r="62" spans="1:7" s="311" customFormat="1">
      <c r="A62" s="206"/>
      <c r="B62" s="12"/>
      <c r="C62" s="313">
        <f>+C49+C50+C51+C53+C54+C55+C56+C57+C58+4</f>
        <v>22</v>
      </c>
      <c r="D62" s="12"/>
      <c r="E62" s="12"/>
      <c r="F62" s="12"/>
      <c r="G62" s="12"/>
    </row>
    <row r="69" spans="1:7" s="13" customFormat="1">
      <c r="A69" s="206"/>
      <c r="B69" s="12"/>
      <c r="C69" s="12"/>
      <c r="D69" s="12"/>
      <c r="E69" s="12"/>
      <c r="F69" s="12"/>
      <c r="G69" s="12"/>
    </row>
  </sheetData>
  <mergeCells count="43">
    <mergeCell ref="B46:D46"/>
    <mergeCell ref="B35:C35"/>
    <mergeCell ref="B36:C36"/>
    <mergeCell ref="B37:C37"/>
    <mergeCell ref="B38:C38"/>
    <mergeCell ref="B39:C39"/>
    <mergeCell ref="B40:C40"/>
    <mergeCell ref="B34:C34"/>
    <mergeCell ref="B23:C23"/>
    <mergeCell ref="B24:C24"/>
    <mergeCell ref="B25:C25"/>
    <mergeCell ref="B26:C26"/>
    <mergeCell ref="B27:C27"/>
    <mergeCell ref="B28:C28"/>
    <mergeCell ref="B29:C29"/>
    <mergeCell ref="B30:C30"/>
    <mergeCell ref="B31:C31"/>
    <mergeCell ref="B32:C32"/>
    <mergeCell ref="B33:C33"/>
    <mergeCell ref="B22:D22"/>
    <mergeCell ref="B14:C14"/>
    <mergeCell ref="B15:C15"/>
    <mergeCell ref="B16:C16"/>
    <mergeCell ref="H16:I16"/>
    <mergeCell ref="B17:C17"/>
    <mergeCell ref="H17:J17"/>
    <mergeCell ref="B18:C18"/>
    <mergeCell ref="H18:I18"/>
    <mergeCell ref="B19:C19"/>
    <mergeCell ref="B20:D20"/>
    <mergeCell ref="B21:C21"/>
    <mergeCell ref="B13:C13"/>
    <mergeCell ref="A1:C1"/>
    <mergeCell ref="D1:G1"/>
    <mergeCell ref="A2:C2"/>
    <mergeCell ref="D2:G2"/>
    <mergeCell ref="A4:G4"/>
    <mergeCell ref="A6:G6"/>
    <mergeCell ref="A7:G7"/>
    <mergeCell ref="A8:G8"/>
    <mergeCell ref="B10:C10"/>
    <mergeCell ref="A11:D11"/>
    <mergeCell ref="B12:D12"/>
  </mergeCells>
  <pageMargins left="0.7" right="0.7" top="0.75" bottom="0.75" header="0.3" footer="0.3"/>
  <drawing r:id="rId1"/>
</worksheet>
</file>

<file path=xl/worksheets/sheet6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selection activeCell="A43" sqref="A43:E43"/>
    </sheetView>
  </sheetViews>
  <sheetFormatPr defaultColWidth="9" defaultRowHeight="18.75"/>
  <cols>
    <col min="1" max="1" width="6" style="206" customWidth="1"/>
    <col min="2" max="2" width="55.140625" style="12" bestFit="1" customWidth="1"/>
    <col min="3" max="3" width="15.42578125" style="206" customWidth="1"/>
    <col min="4" max="5" width="15.140625" style="12" customWidth="1"/>
    <col min="6" max="6" width="18.42578125" style="12" customWidth="1"/>
    <col min="7" max="7" width="18.140625" style="12" customWidth="1"/>
    <col min="8" max="16384" width="9" style="12"/>
  </cols>
  <sheetData>
    <row r="1" spans="1:6" s="13" customFormat="1">
      <c r="A1" s="961" t="s">
        <v>445</v>
      </c>
      <c r="B1" s="961"/>
      <c r="C1" s="962" t="s">
        <v>446</v>
      </c>
      <c r="D1" s="962"/>
      <c r="E1" s="962"/>
      <c r="F1" s="962"/>
    </row>
    <row r="2" spans="1:6" s="13" customFormat="1">
      <c r="A2" s="961" t="s">
        <v>514</v>
      </c>
      <c r="B2" s="961"/>
      <c r="C2" s="962" t="s">
        <v>123</v>
      </c>
      <c r="D2" s="962"/>
      <c r="E2" s="962"/>
      <c r="F2" s="962"/>
    </row>
    <row r="4" spans="1:6" ht="20.25">
      <c r="A4" s="963" t="s">
        <v>515</v>
      </c>
      <c r="B4" s="963"/>
      <c r="C4" s="963"/>
      <c r="D4" s="963"/>
      <c r="E4" s="963"/>
      <c r="F4" s="963"/>
    </row>
    <row r="5" spans="1:6">
      <c r="A5" s="987" t="s">
        <v>516</v>
      </c>
      <c r="B5" s="988"/>
      <c r="C5" s="988"/>
      <c r="D5" s="988"/>
      <c r="E5" s="988"/>
      <c r="F5" s="988"/>
    </row>
    <row r="7" spans="1:6" s="222" customFormat="1" ht="28.5">
      <c r="A7" s="314" t="s">
        <v>6</v>
      </c>
      <c r="B7" s="315" t="s">
        <v>245</v>
      </c>
      <c r="C7" s="314" t="s">
        <v>290</v>
      </c>
      <c r="D7" s="314" t="s">
        <v>452</v>
      </c>
      <c r="E7" s="314" t="s">
        <v>364</v>
      </c>
      <c r="F7" s="212" t="s">
        <v>57</v>
      </c>
    </row>
    <row r="8" spans="1:6" s="222" customFormat="1" ht="14.25">
      <c r="A8" s="989" t="s">
        <v>453</v>
      </c>
      <c r="B8" s="990"/>
      <c r="C8" s="991"/>
      <c r="D8" s="316">
        <f>D9+D30</f>
        <v>51236000</v>
      </c>
      <c r="E8" s="316"/>
      <c r="F8" s="212"/>
    </row>
    <row r="9" spans="1:6" s="209" customFormat="1" ht="15">
      <c r="A9" s="314" t="s">
        <v>7</v>
      </c>
      <c r="B9" s="992" t="s">
        <v>517</v>
      </c>
      <c r="C9" s="993"/>
      <c r="D9" s="317">
        <f>D10+D17+D24</f>
        <v>24606000</v>
      </c>
      <c r="E9" s="317"/>
      <c r="F9" s="318"/>
    </row>
    <row r="10" spans="1:6" s="209" customFormat="1" ht="15">
      <c r="A10" s="314">
        <v>1</v>
      </c>
      <c r="B10" s="992" t="s">
        <v>518</v>
      </c>
      <c r="C10" s="993"/>
      <c r="D10" s="317">
        <f>SUM(D11:D16)</f>
        <v>8652000</v>
      </c>
      <c r="E10" s="317"/>
      <c r="F10" s="318"/>
    </row>
    <row r="11" spans="1:6" s="209" customFormat="1" ht="15">
      <c r="A11" s="319"/>
      <c r="B11" s="320" t="s">
        <v>519</v>
      </c>
      <c r="C11" s="319" t="s">
        <v>520</v>
      </c>
      <c r="D11" s="321">
        <f>2*100000*12</f>
        <v>2400000</v>
      </c>
      <c r="E11" s="321"/>
      <c r="F11" s="319" t="s">
        <v>521</v>
      </c>
    </row>
    <row r="12" spans="1:6" s="209" customFormat="1" ht="15">
      <c r="A12" s="319"/>
      <c r="B12" s="320" t="s">
        <v>288</v>
      </c>
      <c r="C12" s="319" t="s">
        <v>520</v>
      </c>
      <c r="D12" s="321">
        <f>3*60000*12</f>
        <v>2160000</v>
      </c>
      <c r="E12" s="321"/>
      <c r="F12" s="319" t="s">
        <v>522</v>
      </c>
    </row>
    <row r="13" spans="1:6" s="209" customFormat="1" ht="15">
      <c r="A13" s="319"/>
      <c r="B13" s="320" t="s">
        <v>523</v>
      </c>
      <c r="C13" s="319" t="s">
        <v>520</v>
      </c>
      <c r="D13" s="321">
        <f>1*60000*12</f>
        <v>720000</v>
      </c>
      <c r="E13" s="321"/>
      <c r="F13" s="319" t="s">
        <v>524</v>
      </c>
    </row>
    <row r="14" spans="1:6" s="209" customFormat="1" ht="15">
      <c r="A14" s="319"/>
      <c r="B14" s="320" t="s">
        <v>392</v>
      </c>
      <c r="C14" s="319" t="s">
        <v>520</v>
      </c>
      <c r="D14" s="321">
        <f>1*25000*12</f>
        <v>300000</v>
      </c>
      <c r="E14" s="321"/>
      <c r="F14" s="319" t="s">
        <v>524</v>
      </c>
    </row>
    <row r="15" spans="1:6" s="209" customFormat="1" ht="15">
      <c r="A15" s="319"/>
      <c r="B15" s="320" t="s">
        <v>525</v>
      </c>
      <c r="C15" s="319" t="s">
        <v>520</v>
      </c>
      <c r="D15" s="321">
        <f>12*26000*6</f>
        <v>1872000</v>
      </c>
      <c r="E15" s="321"/>
      <c r="F15" s="319" t="s">
        <v>526</v>
      </c>
    </row>
    <row r="16" spans="1:6" s="209" customFormat="1" ht="30">
      <c r="A16" s="319"/>
      <c r="B16" s="320" t="s">
        <v>527</v>
      </c>
      <c r="C16" s="319" t="s">
        <v>528</v>
      </c>
      <c r="D16" s="321">
        <f>12*100000</f>
        <v>1200000</v>
      </c>
      <c r="E16" s="321"/>
      <c r="F16" s="319" t="s">
        <v>529</v>
      </c>
    </row>
    <row r="17" spans="1:7" s="209" customFormat="1" ht="26.25" customHeight="1">
      <c r="A17" s="314">
        <v>2</v>
      </c>
      <c r="B17" s="322" t="s">
        <v>530</v>
      </c>
      <c r="C17" s="323"/>
      <c r="D17" s="317">
        <f>SUM(D18:D23)</f>
        <v>4326000</v>
      </c>
      <c r="E17" s="317"/>
      <c r="F17" s="314"/>
    </row>
    <row r="18" spans="1:7" s="209" customFormat="1" ht="26.25" customHeight="1">
      <c r="A18" s="319"/>
      <c r="B18" s="320" t="s">
        <v>519</v>
      </c>
      <c r="C18" s="319" t="s">
        <v>520</v>
      </c>
      <c r="D18" s="321">
        <f>2*100000*6</f>
        <v>1200000</v>
      </c>
      <c r="E18" s="321"/>
      <c r="F18" s="319" t="s">
        <v>521</v>
      </c>
    </row>
    <row r="19" spans="1:7" s="209" customFormat="1" ht="26.25" customHeight="1">
      <c r="A19" s="319"/>
      <c r="B19" s="320" t="s">
        <v>288</v>
      </c>
      <c r="C19" s="319" t="s">
        <v>520</v>
      </c>
      <c r="D19" s="321">
        <f>3*60000*6</f>
        <v>1080000</v>
      </c>
      <c r="E19" s="321"/>
      <c r="F19" s="319" t="s">
        <v>522</v>
      </c>
    </row>
    <row r="20" spans="1:7" s="209" customFormat="1" ht="26.25" customHeight="1">
      <c r="A20" s="319"/>
      <c r="B20" s="320" t="s">
        <v>523</v>
      </c>
      <c r="C20" s="319" t="s">
        <v>520</v>
      </c>
      <c r="D20" s="321">
        <f>1*60000*6</f>
        <v>360000</v>
      </c>
      <c r="E20" s="321"/>
      <c r="F20" s="319" t="s">
        <v>524</v>
      </c>
    </row>
    <row r="21" spans="1:7" s="209" customFormat="1" ht="26.25" customHeight="1">
      <c r="A21" s="319"/>
      <c r="B21" s="320" t="s">
        <v>392</v>
      </c>
      <c r="C21" s="319" t="s">
        <v>520</v>
      </c>
      <c r="D21" s="321">
        <f>1*25000*6</f>
        <v>150000</v>
      </c>
      <c r="E21" s="321"/>
      <c r="F21" s="319" t="s">
        <v>524</v>
      </c>
    </row>
    <row r="22" spans="1:7" s="209" customFormat="1" ht="26.25" customHeight="1">
      <c r="A22" s="319"/>
      <c r="B22" s="320" t="s">
        <v>525</v>
      </c>
      <c r="C22" s="319" t="s">
        <v>520</v>
      </c>
      <c r="D22" s="321">
        <f>6*26000*6</f>
        <v>936000</v>
      </c>
      <c r="E22" s="321"/>
      <c r="F22" s="319" t="s">
        <v>526</v>
      </c>
    </row>
    <row r="23" spans="1:7" s="209" customFormat="1" ht="26.25" customHeight="1">
      <c r="A23" s="319"/>
      <c r="B23" s="320" t="s">
        <v>527</v>
      </c>
      <c r="C23" s="319" t="s">
        <v>528</v>
      </c>
      <c r="D23" s="321">
        <f>6*100000</f>
        <v>600000</v>
      </c>
      <c r="E23" s="321"/>
      <c r="F23" s="319" t="s">
        <v>531</v>
      </c>
    </row>
    <row r="24" spans="1:7" s="209" customFormat="1" ht="45" customHeight="1">
      <c r="A24" s="314">
        <v>3</v>
      </c>
      <c r="B24" s="323" t="s">
        <v>532</v>
      </c>
      <c r="C24" s="323"/>
      <c r="D24" s="317">
        <f>SUM(D25:D29)</f>
        <v>11628000</v>
      </c>
      <c r="E24" s="317"/>
      <c r="F24" s="314"/>
      <c r="G24" s="324"/>
    </row>
    <row r="25" spans="1:7" s="209" customFormat="1" ht="26.25" customHeight="1">
      <c r="A25" s="319"/>
      <c r="B25" s="320" t="s">
        <v>533</v>
      </c>
      <c r="C25" s="319" t="s">
        <v>396</v>
      </c>
      <c r="D25" s="321">
        <f>5*3*120000</f>
        <v>1800000</v>
      </c>
      <c r="E25" s="321"/>
      <c r="F25" s="319" t="s">
        <v>534</v>
      </c>
    </row>
    <row r="26" spans="1:7" s="209" customFormat="1" ht="26.25" customHeight="1">
      <c r="A26" s="319"/>
      <c r="B26" s="325" t="s">
        <v>535</v>
      </c>
      <c r="C26" s="319" t="s">
        <v>520</v>
      </c>
      <c r="D26" s="321">
        <f>3*2*2*2*100000</f>
        <v>2400000</v>
      </c>
      <c r="E26" s="321"/>
      <c r="F26" s="319" t="s">
        <v>536</v>
      </c>
    </row>
    <row r="27" spans="1:7" s="209" customFormat="1" ht="26.25" customHeight="1">
      <c r="A27" s="319"/>
      <c r="B27" s="325" t="s">
        <v>537</v>
      </c>
      <c r="C27" s="319" t="s">
        <v>520</v>
      </c>
      <c r="D27" s="321">
        <f>2*6*3*2*60000</f>
        <v>4320000</v>
      </c>
      <c r="E27" s="321"/>
      <c r="F27" s="319" t="s">
        <v>538</v>
      </c>
    </row>
    <row r="28" spans="1:7" s="209" customFormat="1" ht="26.25" customHeight="1">
      <c r="A28" s="319"/>
      <c r="B28" s="325" t="s">
        <v>539</v>
      </c>
      <c r="C28" s="319" t="s">
        <v>520</v>
      </c>
      <c r="D28" s="321">
        <f>2*1*3*2*25000</f>
        <v>300000</v>
      </c>
      <c r="E28" s="321"/>
      <c r="F28" s="319" t="s">
        <v>540</v>
      </c>
    </row>
    <row r="29" spans="1:7" s="209" customFormat="1" ht="29.25" customHeight="1">
      <c r="A29" s="319"/>
      <c r="B29" s="320" t="s">
        <v>525</v>
      </c>
      <c r="C29" s="319" t="s">
        <v>520</v>
      </c>
      <c r="D29" s="321">
        <f>6*26000*18</f>
        <v>2808000</v>
      </c>
      <c r="E29" s="321"/>
      <c r="F29" s="319" t="s">
        <v>538</v>
      </c>
    </row>
    <row r="30" spans="1:7" s="209" customFormat="1" ht="43.5" customHeight="1">
      <c r="A30" s="326" t="s">
        <v>34</v>
      </c>
      <c r="B30" s="994" t="s">
        <v>541</v>
      </c>
      <c r="C30" s="995"/>
      <c r="D30" s="327">
        <f>D31+D39</f>
        <v>26630000</v>
      </c>
      <c r="E30" s="327"/>
      <c r="F30" s="328"/>
    </row>
    <row r="31" spans="1:7" s="209" customFormat="1" ht="39" customHeight="1">
      <c r="A31" s="314">
        <v>1</v>
      </c>
      <c r="B31" s="329" t="s">
        <v>542</v>
      </c>
      <c r="C31" s="330"/>
      <c r="D31" s="317">
        <f>SUM(D32:D38)</f>
        <v>19890000</v>
      </c>
      <c r="E31" s="317"/>
      <c r="F31" s="318"/>
    </row>
    <row r="32" spans="1:7" s="209" customFormat="1" ht="27" customHeight="1">
      <c r="A32" s="319"/>
      <c r="B32" s="331" t="s">
        <v>410</v>
      </c>
      <c r="C32" s="319" t="s">
        <v>477</v>
      </c>
      <c r="D32" s="332">
        <f>170000*2*0.9</f>
        <v>306000</v>
      </c>
      <c r="E32" s="332"/>
      <c r="F32" s="333" t="s">
        <v>478</v>
      </c>
    </row>
    <row r="33" spans="1:6" s="209" customFormat="1" ht="15">
      <c r="A33" s="319"/>
      <c r="B33" s="334" t="s">
        <v>412</v>
      </c>
      <c r="C33" s="319" t="s">
        <v>480</v>
      </c>
      <c r="D33" s="332">
        <f>380000*2*0.9</f>
        <v>684000</v>
      </c>
      <c r="E33" s="332"/>
      <c r="F33" s="333" t="s">
        <v>481</v>
      </c>
    </row>
    <row r="34" spans="1:6" s="209" customFormat="1" ht="15">
      <c r="A34" s="319"/>
      <c r="B34" s="325" t="s">
        <v>543</v>
      </c>
      <c r="C34" s="319" t="s">
        <v>457</v>
      </c>
      <c r="D34" s="332">
        <f>100000*30</f>
        <v>3000000</v>
      </c>
      <c r="E34" s="332"/>
      <c r="F34" s="333" t="s">
        <v>544</v>
      </c>
    </row>
    <row r="35" spans="1:6" s="209" customFormat="1" ht="15">
      <c r="A35" s="319"/>
      <c r="B35" s="325" t="s">
        <v>545</v>
      </c>
      <c r="C35" s="319" t="s">
        <v>457</v>
      </c>
      <c r="D35" s="332">
        <f>80000*30</f>
        <v>2400000</v>
      </c>
      <c r="E35" s="332"/>
      <c r="F35" s="333" t="s">
        <v>544</v>
      </c>
    </row>
    <row r="36" spans="1:6" s="209" customFormat="1" ht="15">
      <c r="A36" s="319"/>
      <c r="B36" s="325" t="s">
        <v>537</v>
      </c>
      <c r="C36" s="319" t="s">
        <v>457</v>
      </c>
      <c r="D36" s="332">
        <f>60000*6*30</f>
        <v>10800000</v>
      </c>
      <c r="E36" s="332"/>
      <c r="F36" s="333" t="s">
        <v>546</v>
      </c>
    </row>
    <row r="37" spans="1:6" s="209" customFormat="1" ht="15">
      <c r="A37" s="314"/>
      <c r="B37" s="325" t="s">
        <v>547</v>
      </c>
      <c r="C37" s="319" t="s">
        <v>457</v>
      </c>
      <c r="D37" s="332">
        <f>50000*30</f>
        <v>1500000</v>
      </c>
      <c r="E37" s="332"/>
      <c r="F37" s="333" t="s">
        <v>548</v>
      </c>
    </row>
    <row r="38" spans="1:6" s="209" customFormat="1" ht="15">
      <c r="A38" s="314"/>
      <c r="B38" s="325" t="s">
        <v>549</v>
      </c>
      <c r="C38" s="319" t="s">
        <v>457</v>
      </c>
      <c r="D38" s="332">
        <f>40000*30</f>
        <v>1200000</v>
      </c>
      <c r="E38" s="332"/>
      <c r="F38" s="333" t="s">
        <v>548</v>
      </c>
    </row>
    <row r="39" spans="1:6" s="209" customFormat="1" ht="28.5">
      <c r="A39" s="314">
        <v>2</v>
      </c>
      <c r="B39" s="329" t="s">
        <v>550</v>
      </c>
      <c r="C39" s="330"/>
      <c r="D39" s="317">
        <f>SUM(D40:D46)</f>
        <v>6740000</v>
      </c>
      <c r="E39" s="317"/>
      <c r="F39" s="318"/>
    </row>
    <row r="40" spans="1:6" s="209" customFormat="1" ht="15">
      <c r="A40" s="319" t="s">
        <v>86</v>
      </c>
      <c r="B40" s="331" t="s">
        <v>551</v>
      </c>
      <c r="C40" s="319" t="s">
        <v>477</v>
      </c>
      <c r="D40" s="332">
        <f>170000*0.8</f>
        <v>136000</v>
      </c>
      <c r="E40" s="332"/>
      <c r="F40" s="333" t="s">
        <v>494</v>
      </c>
    </row>
    <row r="41" spans="1:6" s="209" customFormat="1" ht="15">
      <c r="A41" s="319" t="s">
        <v>87</v>
      </c>
      <c r="B41" s="334" t="s">
        <v>552</v>
      </c>
      <c r="C41" s="319" t="s">
        <v>480</v>
      </c>
      <c r="D41" s="332">
        <f>380000*0.8</f>
        <v>304000</v>
      </c>
      <c r="E41" s="332"/>
      <c r="F41" s="333" t="s">
        <v>496</v>
      </c>
    </row>
    <row r="42" spans="1:6" s="209" customFormat="1" ht="15">
      <c r="A42" s="319" t="s">
        <v>88</v>
      </c>
      <c r="B42" s="325" t="s">
        <v>543</v>
      </c>
      <c r="C42" s="330" t="s">
        <v>457</v>
      </c>
      <c r="D42" s="332">
        <f>100000*10</f>
        <v>1000000</v>
      </c>
      <c r="E42" s="332"/>
      <c r="F42" s="333" t="s">
        <v>553</v>
      </c>
    </row>
    <row r="43" spans="1:6" s="209" customFormat="1" ht="15">
      <c r="A43" s="319" t="s">
        <v>89</v>
      </c>
      <c r="B43" s="325" t="s">
        <v>545</v>
      </c>
      <c r="C43" s="330" t="s">
        <v>457</v>
      </c>
      <c r="D43" s="332">
        <f>80000*10</f>
        <v>800000</v>
      </c>
      <c r="E43" s="332"/>
      <c r="F43" s="333" t="s">
        <v>553</v>
      </c>
    </row>
    <row r="44" spans="1:6" s="209" customFormat="1" ht="15">
      <c r="A44" s="319" t="s">
        <v>489</v>
      </c>
      <c r="B44" s="325" t="s">
        <v>537</v>
      </c>
      <c r="C44" s="330" t="s">
        <v>457</v>
      </c>
      <c r="D44" s="332">
        <f>60000*10*6</f>
        <v>3600000</v>
      </c>
      <c r="E44" s="332"/>
      <c r="F44" s="333" t="s">
        <v>554</v>
      </c>
    </row>
    <row r="45" spans="1:6" s="209" customFormat="1" ht="15">
      <c r="A45" s="319" t="s">
        <v>491</v>
      </c>
      <c r="B45" s="325" t="s">
        <v>555</v>
      </c>
      <c r="C45" s="330" t="s">
        <v>457</v>
      </c>
      <c r="D45" s="332">
        <f>50000*10</f>
        <v>500000</v>
      </c>
      <c r="E45" s="332"/>
      <c r="F45" s="333" t="s">
        <v>556</v>
      </c>
    </row>
    <row r="46" spans="1:6" s="209" customFormat="1" ht="15">
      <c r="A46" s="319" t="s">
        <v>492</v>
      </c>
      <c r="B46" s="325" t="s">
        <v>549</v>
      </c>
      <c r="C46" s="330" t="s">
        <v>457</v>
      </c>
      <c r="D46" s="332">
        <f>40000*10</f>
        <v>400000</v>
      </c>
      <c r="E46" s="332"/>
      <c r="F46" s="333" t="s">
        <v>556</v>
      </c>
    </row>
    <row r="47" spans="1:6" s="209" customFormat="1" ht="15">
      <c r="A47" s="234"/>
    </row>
    <row r="48" spans="1:6" s="209" customFormat="1" ht="15">
      <c r="A48" s="996" t="s">
        <v>557</v>
      </c>
      <c r="B48" s="996"/>
      <c r="C48" s="997" t="s">
        <v>558</v>
      </c>
      <c r="D48" s="997"/>
      <c r="E48" s="997"/>
      <c r="F48" s="997"/>
    </row>
    <row r="49" spans="1:6" s="209" customFormat="1" ht="15">
      <c r="A49" s="998" t="s">
        <v>559</v>
      </c>
      <c r="B49" s="998"/>
      <c r="C49" s="997" t="s">
        <v>560</v>
      </c>
      <c r="D49" s="997"/>
      <c r="E49" s="997"/>
      <c r="F49" s="997"/>
    </row>
    <row r="50" spans="1:6" s="209" customFormat="1" ht="15">
      <c r="A50" s="999" t="s">
        <v>561</v>
      </c>
      <c r="B50" s="999"/>
    </row>
    <row r="51" spans="1:6" s="209" customFormat="1" ht="15">
      <c r="A51" s="999" t="s">
        <v>562</v>
      </c>
      <c r="B51" s="999"/>
    </row>
    <row r="52" spans="1:6" s="209" customFormat="1" ht="15">
      <c r="A52" s="335"/>
      <c r="B52" s="335"/>
    </row>
    <row r="53" spans="1:6" s="209" customFormat="1" ht="15">
      <c r="A53" s="335"/>
      <c r="B53" s="335"/>
    </row>
    <row r="54" spans="1:6" s="209" customFormat="1" ht="15">
      <c r="A54" s="234"/>
    </row>
    <row r="55" spans="1:6" s="209" customFormat="1" ht="15">
      <c r="A55" s="336"/>
      <c r="C55" s="997" t="s">
        <v>563</v>
      </c>
      <c r="D55" s="997"/>
      <c r="E55" s="997"/>
      <c r="F55" s="997"/>
    </row>
    <row r="56" spans="1:6" s="209" customFormat="1" ht="15">
      <c r="A56" s="234"/>
    </row>
    <row r="57" spans="1:6" s="209" customFormat="1" ht="15">
      <c r="A57" s="234"/>
    </row>
    <row r="58" spans="1:6" s="209" customFormat="1" ht="15">
      <c r="A58" s="234"/>
    </row>
    <row r="59" spans="1:6" s="209" customFormat="1" ht="15">
      <c r="A59" s="234"/>
    </row>
  </sheetData>
  <mergeCells count="17">
    <mergeCell ref="A49:B49"/>
    <mergeCell ref="C49:F49"/>
    <mergeCell ref="A50:B50"/>
    <mergeCell ref="A51:B51"/>
    <mergeCell ref="C55:F55"/>
    <mergeCell ref="A8:C8"/>
    <mergeCell ref="B9:C9"/>
    <mergeCell ref="B10:C10"/>
    <mergeCell ref="B30:C30"/>
    <mergeCell ref="A48:B48"/>
    <mergeCell ref="C48:F48"/>
    <mergeCell ref="A5:F5"/>
    <mergeCell ref="A1:B1"/>
    <mergeCell ref="C1:F1"/>
    <mergeCell ref="A2:B2"/>
    <mergeCell ref="C2:F2"/>
    <mergeCell ref="A4:F4"/>
  </mergeCells>
  <pageMargins left="0.7" right="0.7" top="0.75" bottom="0.75" header="0.3" footer="0.3"/>
  <drawing r:id="rId1"/>
</worksheet>
</file>

<file path=xl/worksheets/sheet6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topLeftCell="A7" workbookViewId="0">
      <pane xSplit="2" ySplit="2" topLeftCell="C9" activePane="bottomRight" state="frozen"/>
      <selection activeCell="A43" sqref="A43:E43"/>
      <selection pane="topRight" activeCell="A43" sqref="A43:E43"/>
      <selection pane="bottomLeft" activeCell="A43" sqref="A43:E43"/>
      <selection pane="bottomRight" activeCell="B20" sqref="B20"/>
    </sheetView>
  </sheetViews>
  <sheetFormatPr defaultRowHeight="15.75"/>
  <cols>
    <col min="1" max="1" width="6.85546875" style="8" customWidth="1"/>
    <col min="2" max="2" width="73.140625" style="8" customWidth="1"/>
    <col min="3" max="3" width="18.7109375" style="14" customWidth="1"/>
    <col min="4" max="4" width="17.85546875" style="8" customWidth="1"/>
    <col min="5" max="5" width="16.42578125" style="8" customWidth="1"/>
    <col min="6" max="6" width="19.140625" style="14" customWidth="1"/>
    <col min="7" max="7" width="19.140625" style="15" customWidth="1"/>
    <col min="8" max="9" width="19.140625" style="14" customWidth="1"/>
    <col min="10" max="256" width="9.140625" style="8"/>
    <col min="257" max="257" width="6.85546875" style="8" customWidth="1"/>
    <col min="258" max="258" width="73.140625" style="8" customWidth="1"/>
    <col min="259" max="259" width="18.7109375" style="8" customWidth="1"/>
    <col min="260" max="260" width="17.85546875" style="8" customWidth="1"/>
    <col min="261" max="261" width="16.42578125" style="8" customWidth="1"/>
    <col min="262" max="265" width="19.140625" style="8" customWidth="1"/>
    <col min="266" max="512" width="9.140625" style="8"/>
    <col min="513" max="513" width="6.85546875" style="8" customWidth="1"/>
    <col min="514" max="514" width="73.140625" style="8" customWidth="1"/>
    <col min="515" max="515" width="18.7109375" style="8" customWidth="1"/>
    <col min="516" max="516" width="17.85546875" style="8" customWidth="1"/>
    <col min="517" max="517" width="16.42578125" style="8" customWidth="1"/>
    <col min="518" max="521" width="19.140625" style="8" customWidth="1"/>
    <col min="522" max="768" width="9.140625" style="8"/>
    <col min="769" max="769" width="6.85546875" style="8" customWidth="1"/>
    <col min="770" max="770" width="73.140625" style="8" customWidth="1"/>
    <col min="771" max="771" width="18.7109375" style="8" customWidth="1"/>
    <col min="772" max="772" width="17.85546875" style="8" customWidth="1"/>
    <col min="773" max="773" width="16.42578125" style="8" customWidth="1"/>
    <col min="774" max="777" width="19.140625" style="8" customWidth="1"/>
    <col min="778" max="1024" width="9.140625" style="8"/>
    <col min="1025" max="1025" width="6.85546875" style="8" customWidth="1"/>
    <col min="1026" max="1026" width="73.140625" style="8" customWidth="1"/>
    <col min="1027" max="1027" width="18.7109375" style="8" customWidth="1"/>
    <col min="1028" max="1028" width="17.85546875" style="8" customWidth="1"/>
    <col min="1029" max="1029" width="16.42578125" style="8" customWidth="1"/>
    <col min="1030" max="1033" width="19.140625" style="8" customWidth="1"/>
    <col min="1034" max="1280" width="9.140625" style="8"/>
    <col min="1281" max="1281" width="6.85546875" style="8" customWidth="1"/>
    <col min="1282" max="1282" width="73.140625" style="8" customWidth="1"/>
    <col min="1283" max="1283" width="18.7109375" style="8" customWidth="1"/>
    <col min="1284" max="1284" width="17.85546875" style="8" customWidth="1"/>
    <col min="1285" max="1285" width="16.42578125" style="8" customWidth="1"/>
    <col min="1286" max="1289" width="19.140625" style="8" customWidth="1"/>
    <col min="1290" max="1536" width="9.140625" style="8"/>
    <col min="1537" max="1537" width="6.85546875" style="8" customWidth="1"/>
    <col min="1538" max="1538" width="73.140625" style="8" customWidth="1"/>
    <col min="1539" max="1539" width="18.7109375" style="8" customWidth="1"/>
    <col min="1540" max="1540" width="17.85546875" style="8" customWidth="1"/>
    <col min="1541" max="1541" width="16.42578125" style="8" customWidth="1"/>
    <col min="1542" max="1545" width="19.140625" style="8" customWidth="1"/>
    <col min="1546" max="1792" width="9.140625" style="8"/>
    <col min="1793" max="1793" width="6.85546875" style="8" customWidth="1"/>
    <col min="1794" max="1794" width="73.140625" style="8" customWidth="1"/>
    <col min="1795" max="1795" width="18.7109375" style="8" customWidth="1"/>
    <col min="1796" max="1796" width="17.85546875" style="8" customWidth="1"/>
    <col min="1797" max="1797" width="16.42578125" style="8" customWidth="1"/>
    <col min="1798" max="1801" width="19.140625" style="8" customWidth="1"/>
    <col min="1802" max="2048" width="9.140625" style="8"/>
    <col min="2049" max="2049" width="6.85546875" style="8" customWidth="1"/>
    <col min="2050" max="2050" width="73.140625" style="8" customWidth="1"/>
    <col min="2051" max="2051" width="18.7109375" style="8" customWidth="1"/>
    <col min="2052" max="2052" width="17.85546875" style="8" customWidth="1"/>
    <col min="2053" max="2053" width="16.42578125" style="8" customWidth="1"/>
    <col min="2054" max="2057" width="19.140625" style="8" customWidth="1"/>
    <col min="2058" max="2304" width="9.140625" style="8"/>
    <col min="2305" max="2305" width="6.85546875" style="8" customWidth="1"/>
    <col min="2306" max="2306" width="73.140625" style="8" customWidth="1"/>
    <col min="2307" max="2307" width="18.7109375" style="8" customWidth="1"/>
    <col min="2308" max="2308" width="17.85546875" style="8" customWidth="1"/>
    <col min="2309" max="2309" width="16.42578125" style="8" customWidth="1"/>
    <col min="2310" max="2313" width="19.140625" style="8" customWidth="1"/>
    <col min="2314" max="2560" width="9.140625" style="8"/>
    <col min="2561" max="2561" width="6.85546875" style="8" customWidth="1"/>
    <col min="2562" max="2562" width="73.140625" style="8" customWidth="1"/>
    <col min="2563" max="2563" width="18.7109375" style="8" customWidth="1"/>
    <col min="2564" max="2564" width="17.85546875" style="8" customWidth="1"/>
    <col min="2565" max="2565" width="16.42578125" style="8" customWidth="1"/>
    <col min="2566" max="2569" width="19.140625" style="8" customWidth="1"/>
    <col min="2570" max="2816" width="9.140625" style="8"/>
    <col min="2817" max="2817" width="6.85546875" style="8" customWidth="1"/>
    <col min="2818" max="2818" width="73.140625" style="8" customWidth="1"/>
    <col min="2819" max="2819" width="18.7109375" style="8" customWidth="1"/>
    <col min="2820" max="2820" width="17.85546875" style="8" customWidth="1"/>
    <col min="2821" max="2821" width="16.42578125" style="8" customWidth="1"/>
    <col min="2822" max="2825" width="19.140625" style="8" customWidth="1"/>
    <col min="2826" max="3072" width="9.140625" style="8"/>
    <col min="3073" max="3073" width="6.85546875" style="8" customWidth="1"/>
    <col min="3074" max="3074" width="73.140625" style="8" customWidth="1"/>
    <col min="3075" max="3075" width="18.7109375" style="8" customWidth="1"/>
    <col min="3076" max="3076" width="17.85546875" style="8" customWidth="1"/>
    <col min="3077" max="3077" width="16.42578125" style="8" customWidth="1"/>
    <col min="3078" max="3081" width="19.140625" style="8" customWidth="1"/>
    <col min="3082" max="3328" width="9.140625" style="8"/>
    <col min="3329" max="3329" width="6.85546875" style="8" customWidth="1"/>
    <col min="3330" max="3330" width="73.140625" style="8" customWidth="1"/>
    <col min="3331" max="3331" width="18.7109375" style="8" customWidth="1"/>
    <col min="3332" max="3332" width="17.85546875" style="8" customWidth="1"/>
    <col min="3333" max="3333" width="16.42578125" style="8" customWidth="1"/>
    <col min="3334" max="3337" width="19.140625" style="8" customWidth="1"/>
    <col min="3338" max="3584" width="9.140625" style="8"/>
    <col min="3585" max="3585" width="6.85546875" style="8" customWidth="1"/>
    <col min="3586" max="3586" width="73.140625" style="8" customWidth="1"/>
    <col min="3587" max="3587" width="18.7109375" style="8" customWidth="1"/>
    <col min="3588" max="3588" width="17.85546875" style="8" customWidth="1"/>
    <col min="3589" max="3589" width="16.42578125" style="8" customWidth="1"/>
    <col min="3590" max="3593" width="19.140625" style="8" customWidth="1"/>
    <col min="3594" max="3840" width="9.140625" style="8"/>
    <col min="3841" max="3841" width="6.85546875" style="8" customWidth="1"/>
    <col min="3842" max="3842" width="73.140625" style="8" customWidth="1"/>
    <col min="3843" max="3843" width="18.7109375" style="8" customWidth="1"/>
    <col min="3844" max="3844" width="17.85546875" style="8" customWidth="1"/>
    <col min="3845" max="3845" width="16.42578125" style="8" customWidth="1"/>
    <col min="3846" max="3849" width="19.140625" style="8" customWidth="1"/>
    <col min="3850" max="4096" width="9.140625" style="8"/>
    <col min="4097" max="4097" width="6.85546875" style="8" customWidth="1"/>
    <col min="4098" max="4098" width="73.140625" style="8" customWidth="1"/>
    <col min="4099" max="4099" width="18.7109375" style="8" customWidth="1"/>
    <col min="4100" max="4100" width="17.85546875" style="8" customWidth="1"/>
    <col min="4101" max="4101" width="16.42578125" style="8" customWidth="1"/>
    <col min="4102" max="4105" width="19.140625" style="8" customWidth="1"/>
    <col min="4106" max="4352" width="9.140625" style="8"/>
    <col min="4353" max="4353" width="6.85546875" style="8" customWidth="1"/>
    <col min="4354" max="4354" width="73.140625" style="8" customWidth="1"/>
    <col min="4355" max="4355" width="18.7109375" style="8" customWidth="1"/>
    <col min="4356" max="4356" width="17.85546875" style="8" customWidth="1"/>
    <col min="4357" max="4357" width="16.42578125" style="8" customWidth="1"/>
    <col min="4358" max="4361" width="19.140625" style="8" customWidth="1"/>
    <col min="4362" max="4608" width="9.140625" style="8"/>
    <col min="4609" max="4609" width="6.85546875" style="8" customWidth="1"/>
    <col min="4610" max="4610" width="73.140625" style="8" customWidth="1"/>
    <col min="4611" max="4611" width="18.7109375" style="8" customWidth="1"/>
    <col min="4612" max="4612" width="17.85546875" style="8" customWidth="1"/>
    <col min="4613" max="4613" width="16.42578125" style="8" customWidth="1"/>
    <col min="4614" max="4617" width="19.140625" style="8" customWidth="1"/>
    <col min="4618" max="4864" width="9.140625" style="8"/>
    <col min="4865" max="4865" width="6.85546875" style="8" customWidth="1"/>
    <col min="4866" max="4866" width="73.140625" style="8" customWidth="1"/>
    <col min="4867" max="4867" width="18.7109375" style="8" customWidth="1"/>
    <col min="4868" max="4868" width="17.85546875" style="8" customWidth="1"/>
    <col min="4869" max="4869" width="16.42578125" style="8" customWidth="1"/>
    <col min="4870" max="4873" width="19.140625" style="8" customWidth="1"/>
    <col min="4874" max="5120" width="9.140625" style="8"/>
    <col min="5121" max="5121" width="6.85546875" style="8" customWidth="1"/>
    <col min="5122" max="5122" width="73.140625" style="8" customWidth="1"/>
    <col min="5123" max="5123" width="18.7109375" style="8" customWidth="1"/>
    <col min="5124" max="5124" width="17.85546875" style="8" customWidth="1"/>
    <col min="5125" max="5125" width="16.42578125" style="8" customWidth="1"/>
    <col min="5126" max="5129" width="19.140625" style="8" customWidth="1"/>
    <col min="5130" max="5376" width="9.140625" style="8"/>
    <col min="5377" max="5377" width="6.85546875" style="8" customWidth="1"/>
    <col min="5378" max="5378" width="73.140625" style="8" customWidth="1"/>
    <col min="5379" max="5379" width="18.7109375" style="8" customWidth="1"/>
    <col min="5380" max="5380" width="17.85546875" style="8" customWidth="1"/>
    <col min="5381" max="5381" width="16.42578125" style="8" customWidth="1"/>
    <col min="5382" max="5385" width="19.140625" style="8" customWidth="1"/>
    <col min="5386" max="5632" width="9.140625" style="8"/>
    <col min="5633" max="5633" width="6.85546875" style="8" customWidth="1"/>
    <col min="5634" max="5634" width="73.140625" style="8" customWidth="1"/>
    <col min="5635" max="5635" width="18.7109375" style="8" customWidth="1"/>
    <col min="5636" max="5636" width="17.85546875" style="8" customWidth="1"/>
    <col min="5637" max="5637" width="16.42578125" style="8" customWidth="1"/>
    <col min="5638" max="5641" width="19.140625" style="8" customWidth="1"/>
    <col min="5642" max="5888" width="9.140625" style="8"/>
    <col min="5889" max="5889" width="6.85546875" style="8" customWidth="1"/>
    <col min="5890" max="5890" width="73.140625" style="8" customWidth="1"/>
    <col min="5891" max="5891" width="18.7109375" style="8" customWidth="1"/>
    <col min="5892" max="5892" width="17.85546875" style="8" customWidth="1"/>
    <col min="5893" max="5893" width="16.42578125" style="8" customWidth="1"/>
    <col min="5894" max="5897" width="19.140625" style="8" customWidth="1"/>
    <col min="5898" max="6144" width="9.140625" style="8"/>
    <col min="6145" max="6145" width="6.85546875" style="8" customWidth="1"/>
    <col min="6146" max="6146" width="73.140625" style="8" customWidth="1"/>
    <col min="6147" max="6147" width="18.7109375" style="8" customWidth="1"/>
    <col min="6148" max="6148" width="17.85546875" style="8" customWidth="1"/>
    <col min="6149" max="6149" width="16.42578125" style="8" customWidth="1"/>
    <col min="6150" max="6153" width="19.140625" style="8" customWidth="1"/>
    <col min="6154" max="6400" width="9.140625" style="8"/>
    <col min="6401" max="6401" width="6.85546875" style="8" customWidth="1"/>
    <col min="6402" max="6402" width="73.140625" style="8" customWidth="1"/>
    <col min="6403" max="6403" width="18.7109375" style="8" customWidth="1"/>
    <col min="6404" max="6404" width="17.85546875" style="8" customWidth="1"/>
    <col min="6405" max="6405" width="16.42578125" style="8" customWidth="1"/>
    <col min="6406" max="6409" width="19.140625" style="8" customWidth="1"/>
    <col min="6410" max="6656" width="9.140625" style="8"/>
    <col min="6657" max="6657" width="6.85546875" style="8" customWidth="1"/>
    <col min="6658" max="6658" width="73.140625" style="8" customWidth="1"/>
    <col min="6659" max="6659" width="18.7109375" style="8" customWidth="1"/>
    <col min="6660" max="6660" width="17.85546875" style="8" customWidth="1"/>
    <col min="6661" max="6661" width="16.42578125" style="8" customWidth="1"/>
    <col min="6662" max="6665" width="19.140625" style="8" customWidth="1"/>
    <col min="6666" max="6912" width="9.140625" style="8"/>
    <col min="6913" max="6913" width="6.85546875" style="8" customWidth="1"/>
    <col min="6914" max="6914" width="73.140625" style="8" customWidth="1"/>
    <col min="6915" max="6915" width="18.7109375" style="8" customWidth="1"/>
    <col min="6916" max="6916" width="17.85546875" style="8" customWidth="1"/>
    <col min="6917" max="6917" width="16.42578125" style="8" customWidth="1"/>
    <col min="6918" max="6921" width="19.140625" style="8" customWidth="1"/>
    <col min="6922" max="7168" width="9.140625" style="8"/>
    <col min="7169" max="7169" width="6.85546875" style="8" customWidth="1"/>
    <col min="7170" max="7170" width="73.140625" style="8" customWidth="1"/>
    <col min="7171" max="7171" width="18.7109375" style="8" customWidth="1"/>
    <col min="7172" max="7172" width="17.85546875" style="8" customWidth="1"/>
    <col min="7173" max="7173" width="16.42578125" style="8" customWidth="1"/>
    <col min="7174" max="7177" width="19.140625" style="8" customWidth="1"/>
    <col min="7178" max="7424" width="9.140625" style="8"/>
    <col min="7425" max="7425" width="6.85546875" style="8" customWidth="1"/>
    <col min="7426" max="7426" width="73.140625" style="8" customWidth="1"/>
    <col min="7427" max="7427" width="18.7109375" style="8" customWidth="1"/>
    <col min="7428" max="7428" width="17.85546875" style="8" customWidth="1"/>
    <col min="7429" max="7429" width="16.42578125" style="8" customWidth="1"/>
    <col min="7430" max="7433" width="19.140625" style="8" customWidth="1"/>
    <col min="7434" max="7680" width="9.140625" style="8"/>
    <col min="7681" max="7681" width="6.85546875" style="8" customWidth="1"/>
    <col min="7682" max="7682" width="73.140625" style="8" customWidth="1"/>
    <col min="7683" max="7683" width="18.7109375" style="8" customWidth="1"/>
    <col min="7684" max="7684" width="17.85546875" style="8" customWidth="1"/>
    <col min="7685" max="7685" width="16.42578125" style="8" customWidth="1"/>
    <col min="7686" max="7689" width="19.140625" style="8" customWidth="1"/>
    <col min="7690" max="7936" width="9.140625" style="8"/>
    <col min="7937" max="7937" width="6.85546875" style="8" customWidth="1"/>
    <col min="7938" max="7938" width="73.140625" style="8" customWidth="1"/>
    <col min="7939" max="7939" width="18.7109375" style="8" customWidth="1"/>
    <col min="7940" max="7940" width="17.85546875" style="8" customWidth="1"/>
    <col min="7941" max="7941" width="16.42578125" style="8" customWidth="1"/>
    <col min="7942" max="7945" width="19.140625" style="8" customWidth="1"/>
    <col min="7946" max="8192" width="9.140625" style="8"/>
    <col min="8193" max="8193" width="6.85546875" style="8" customWidth="1"/>
    <col min="8194" max="8194" width="73.140625" style="8" customWidth="1"/>
    <col min="8195" max="8195" width="18.7109375" style="8" customWidth="1"/>
    <col min="8196" max="8196" width="17.85546875" style="8" customWidth="1"/>
    <col min="8197" max="8197" width="16.42578125" style="8" customWidth="1"/>
    <col min="8198" max="8201" width="19.140625" style="8" customWidth="1"/>
    <col min="8202" max="8448" width="9.140625" style="8"/>
    <col min="8449" max="8449" width="6.85546875" style="8" customWidth="1"/>
    <col min="8450" max="8450" width="73.140625" style="8" customWidth="1"/>
    <col min="8451" max="8451" width="18.7109375" style="8" customWidth="1"/>
    <col min="8452" max="8452" width="17.85546875" style="8" customWidth="1"/>
    <col min="8453" max="8453" width="16.42578125" style="8" customWidth="1"/>
    <col min="8454" max="8457" width="19.140625" style="8" customWidth="1"/>
    <col min="8458" max="8704" width="9.140625" style="8"/>
    <col min="8705" max="8705" width="6.85546875" style="8" customWidth="1"/>
    <col min="8706" max="8706" width="73.140625" style="8" customWidth="1"/>
    <col min="8707" max="8707" width="18.7109375" style="8" customWidth="1"/>
    <col min="8708" max="8708" width="17.85546875" style="8" customWidth="1"/>
    <col min="8709" max="8709" width="16.42578125" style="8" customWidth="1"/>
    <col min="8710" max="8713" width="19.140625" style="8" customWidth="1"/>
    <col min="8714" max="8960" width="9.140625" style="8"/>
    <col min="8961" max="8961" width="6.85546875" style="8" customWidth="1"/>
    <col min="8962" max="8962" width="73.140625" style="8" customWidth="1"/>
    <col min="8963" max="8963" width="18.7109375" style="8" customWidth="1"/>
    <col min="8964" max="8964" width="17.85546875" style="8" customWidth="1"/>
    <col min="8965" max="8965" width="16.42578125" style="8" customWidth="1"/>
    <col min="8966" max="8969" width="19.140625" style="8" customWidth="1"/>
    <col min="8970" max="9216" width="9.140625" style="8"/>
    <col min="9217" max="9217" width="6.85546875" style="8" customWidth="1"/>
    <col min="9218" max="9218" width="73.140625" style="8" customWidth="1"/>
    <col min="9219" max="9219" width="18.7109375" style="8" customWidth="1"/>
    <col min="9220" max="9220" width="17.85546875" style="8" customWidth="1"/>
    <col min="9221" max="9221" width="16.42578125" style="8" customWidth="1"/>
    <col min="9222" max="9225" width="19.140625" style="8" customWidth="1"/>
    <col min="9226" max="9472" width="9.140625" style="8"/>
    <col min="9473" max="9473" width="6.85546875" style="8" customWidth="1"/>
    <col min="9474" max="9474" width="73.140625" style="8" customWidth="1"/>
    <col min="9475" max="9475" width="18.7109375" style="8" customWidth="1"/>
    <col min="9476" max="9476" width="17.85546875" style="8" customWidth="1"/>
    <col min="9477" max="9477" width="16.42578125" style="8" customWidth="1"/>
    <col min="9478" max="9481" width="19.140625" style="8" customWidth="1"/>
    <col min="9482" max="9728" width="9.140625" style="8"/>
    <col min="9729" max="9729" width="6.85546875" style="8" customWidth="1"/>
    <col min="9730" max="9730" width="73.140625" style="8" customWidth="1"/>
    <col min="9731" max="9731" width="18.7109375" style="8" customWidth="1"/>
    <col min="9732" max="9732" width="17.85546875" style="8" customWidth="1"/>
    <col min="9733" max="9733" width="16.42578125" style="8" customWidth="1"/>
    <col min="9734" max="9737" width="19.140625" style="8" customWidth="1"/>
    <col min="9738" max="9984" width="9.140625" style="8"/>
    <col min="9985" max="9985" width="6.85546875" style="8" customWidth="1"/>
    <col min="9986" max="9986" width="73.140625" style="8" customWidth="1"/>
    <col min="9987" max="9987" width="18.7109375" style="8" customWidth="1"/>
    <col min="9988" max="9988" width="17.85546875" style="8" customWidth="1"/>
    <col min="9989" max="9989" width="16.42578125" style="8" customWidth="1"/>
    <col min="9990" max="9993" width="19.140625" style="8" customWidth="1"/>
    <col min="9994" max="10240" width="9.140625" style="8"/>
    <col min="10241" max="10241" width="6.85546875" style="8" customWidth="1"/>
    <col min="10242" max="10242" width="73.140625" style="8" customWidth="1"/>
    <col min="10243" max="10243" width="18.7109375" style="8" customWidth="1"/>
    <col min="10244" max="10244" width="17.85546875" style="8" customWidth="1"/>
    <col min="10245" max="10245" width="16.42578125" style="8" customWidth="1"/>
    <col min="10246" max="10249" width="19.140625" style="8" customWidth="1"/>
    <col min="10250" max="10496" width="9.140625" style="8"/>
    <col min="10497" max="10497" width="6.85546875" style="8" customWidth="1"/>
    <col min="10498" max="10498" width="73.140625" style="8" customWidth="1"/>
    <col min="10499" max="10499" width="18.7109375" style="8" customWidth="1"/>
    <col min="10500" max="10500" width="17.85546875" style="8" customWidth="1"/>
    <col min="10501" max="10501" width="16.42578125" style="8" customWidth="1"/>
    <col min="10502" max="10505" width="19.140625" style="8" customWidth="1"/>
    <col min="10506" max="10752" width="9.140625" style="8"/>
    <col min="10753" max="10753" width="6.85546875" style="8" customWidth="1"/>
    <col min="10754" max="10754" width="73.140625" style="8" customWidth="1"/>
    <col min="10755" max="10755" width="18.7109375" style="8" customWidth="1"/>
    <col min="10756" max="10756" width="17.85546875" style="8" customWidth="1"/>
    <col min="10757" max="10757" width="16.42578125" style="8" customWidth="1"/>
    <col min="10758" max="10761" width="19.140625" style="8" customWidth="1"/>
    <col min="10762" max="11008" width="9.140625" style="8"/>
    <col min="11009" max="11009" width="6.85546875" style="8" customWidth="1"/>
    <col min="11010" max="11010" width="73.140625" style="8" customWidth="1"/>
    <col min="11011" max="11011" width="18.7109375" style="8" customWidth="1"/>
    <col min="11012" max="11012" width="17.85546875" style="8" customWidth="1"/>
    <col min="11013" max="11013" width="16.42578125" style="8" customWidth="1"/>
    <col min="11014" max="11017" width="19.140625" style="8" customWidth="1"/>
    <col min="11018" max="11264" width="9.140625" style="8"/>
    <col min="11265" max="11265" width="6.85546875" style="8" customWidth="1"/>
    <col min="11266" max="11266" width="73.140625" style="8" customWidth="1"/>
    <col min="11267" max="11267" width="18.7109375" style="8" customWidth="1"/>
    <col min="11268" max="11268" width="17.85546875" style="8" customWidth="1"/>
    <col min="11269" max="11269" width="16.42578125" style="8" customWidth="1"/>
    <col min="11270" max="11273" width="19.140625" style="8" customWidth="1"/>
    <col min="11274" max="11520" width="9.140625" style="8"/>
    <col min="11521" max="11521" width="6.85546875" style="8" customWidth="1"/>
    <col min="11522" max="11522" width="73.140625" style="8" customWidth="1"/>
    <col min="11523" max="11523" width="18.7109375" style="8" customWidth="1"/>
    <col min="11524" max="11524" width="17.85546875" style="8" customWidth="1"/>
    <col min="11525" max="11525" width="16.42578125" style="8" customWidth="1"/>
    <col min="11526" max="11529" width="19.140625" style="8" customWidth="1"/>
    <col min="11530" max="11776" width="9.140625" style="8"/>
    <col min="11777" max="11777" width="6.85546875" style="8" customWidth="1"/>
    <col min="11778" max="11778" width="73.140625" style="8" customWidth="1"/>
    <col min="11779" max="11779" width="18.7109375" style="8" customWidth="1"/>
    <col min="11780" max="11780" width="17.85546875" style="8" customWidth="1"/>
    <col min="11781" max="11781" width="16.42578125" style="8" customWidth="1"/>
    <col min="11782" max="11785" width="19.140625" style="8" customWidth="1"/>
    <col min="11786" max="12032" width="9.140625" style="8"/>
    <col min="12033" max="12033" width="6.85546875" style="8" customWidth="1"/>
    <col min="12034" max="12034" width="73.140625" style="8" customWidth="1"/>
    <col min="12035" max="12035" width="18.7109375" style="8" customWidth="1"/>
    <col min="12036" max="12036" width="17.85546875" style="8" customWidth="1"/>
    <col min="12037" max="12037" width="16.42578125" style="8" customWidth="1"/>
    <col min="12038" max="12041" width="19.140625" style="8" customWidth="1"/>
    <col min="12042" max="12288" width="9.140625" style="8"/>
    <col min="12289" max="12289" width="6.85546875" style="8" customWidth="1"/>
    <col min="12290" max="12290" width="73.140625" style="8" customWidth="1"/>
    <col min="12291" max="12291" width="18.7109375" style="8" customWidth="1"/>
    <col min="12292" max="12292" width="17.85546875" style="8" customWidth="1"/>
    <col min="12293" max="12293" width="16.42578125" style="8" customWidth="1"/>
    <col min="12294" max="12297" width="19.140625" style="8" customWidth="1"/>
    <col min="12298" max="12544" width="9.140625" style="8"/>
    <col min="12545" max="12545" width="6.85546875" style="8" customWidth="1"/>
    <col min="12546" max="12546" width="73.140625" style="8" customWidth="1"/>
    <col min="12547" max="12547" width="18.7109375" style="8" customWidth="1"/>
    <col min="12548" max="12548" width="17.85546875" style="8" customWidth="1"/>
    <col min="12549" max="12549" width="16.42578125" style="8" customWidth="1"/>
    <col min="12550" max="12553" width="19.140625" style="8" customWidth="1"/>
    <col min="12554" max="12800" width="9.140625" style="8"/>
    <col min="12801" max="12801" width="6.85546875" style="8" customWidth="1"/>
    <col min="12802" max="12802" width="73.140625" style="8" customWidth="1"/>
    <col min="12803" max="12803" width="18.7109375" style="8" customWidth="1"/>
    <col min="12804" max="12804" width="17.85546875" style="8" customWidth="1"/>
    <col min="12805" max="12805" width="16.42578125" style="8" customWidth="1"/>
    <col min="12806" max="12809" width="19.140625" style="8" customWidth="1"/>
    <col min="12810" max="13056" width="9.140625" style="8"/>
    <col min="13057" max="13057" width="6.85546875" style="8" customWidth="1"/>
    <col min="13058" max="13058" width="73.140625" style="8" customWidth="1"/>
    <col min="13059" max="13059" width="18.7109375" style="8" customWidth="1"/>
    <col min="13060" max="13060" width="17.85546875" style="8" customWidth="1"/>
    <col min="13061" max="13061" width="16.42578125" style="8" customWidth="1"/>
    <col min="13062" max="13065" width="19.140625" style="8" customWidth="1"/>
    <col min="13066" max="13312" width="9.140625" style="8"/>
    <col min="13313" max="13313" width="6.85546875" style="8" customWidth="1"/>
    <col min="13314" max="13314" width="73.140625" style="8" customWidth="1"/>
    <col min="13315" max="13315" width="18.7109375" style="8" customWidth="1"/>
    <col min="13316" max="13316" width="17.85546875" style="8" customWidth="1"/>
    <col min="13317" max="13317" width="16.42578125" style="8" customWidth="1"/>
    <col min="13318" max="13321" width="19.140625" style="8" customWidth="1"/>
    <col min="13322" max="13568" width="9.140625" style="8"/>
    <col min="13569" max="13569" width="6.85546875" style="8" customWidth="1"/>
    <col min="13570" max="13570" width="73.140625" style="8" customWidth="1"/>
    <col min="13571" max="13571" width="18.7109375" style="8" customWidth="1"/>
    <col min="13572" max="13572" width="17.85546875" style="8" customWidth="1"/>
    <col min="13573" max="13573" width="16.42578125" style="8" customWidth="1"/>
    <col min="13574" max="13577" width="19.140625" style="8" customWidth="1"/>
    <col min="13578" max="13824" width="9.140625" style="8"/>
    <col min="13825" max="13825" width="6.85546875" style="8" customWidth="1"/>
    <col min="13826" max="13826" width="73.140625" style="8" customWidth="1"/>
    <col min="13827" max="13827" width="18.7109375" style="8" customWidth="1"/>
    <col min="13828" max="13828" width="17.85546875" style="8" customWidth="1"/>
    <col min="13829" max="13829" width="16.42578125" style="8" customWidth="1"/>
    <col min="13830" max="13833" width="19.140625" style="8" customWidth="1"/>
    <col min="13834" max="14080" width="9.140625" style="8"/>
    <col min="14081" max="14081" width="6.85546875" style="8" customWidth="1"/>
    <col min="14082" max="14082" width="73.140625" style="8" customWidth="1"/>
    <col min="14083" max="14083" width="18.7109375" style="8" customWidth="1"/>
    <col min="14084" max="14084" width="17.85546875" style="8" customWidth="1"/>
    <col min="14085" max="14085" width="16.42578125" style="8" customWidth="1"/>
    <col min="14086" max="14089" width="19.140625" style="8" customWidth="1"/>
    <col min="14090" max="14336" width="9.140625" style="8"/>
    <col min="14337" max="14337" width="6.85546875" style="8" customWidth="1"/>
    <col min="14338" max="14338" width="73.140625" style="8" customWidth="1"/>
    <col min="14339" max="14339" width="18.7109375" style="8" customWidth="1"/>
    <col min="14340" max="14340" width="17.85546875" style="8" customWidth="1"/>
    <col min="14341" max="14341" width="16.42578125" style="8" customWidth="1"/>
    <col min="14342" max="14345" width="19.140625" style="8" customWidth="1"/>
    <col min="14346" max="14592" width="9.140625" style="8"/>
    <col min="14593" max="14593" width="6.85546875" style="8" customWidth="1"/>
    <col min="14594" max="14594" width="73.140625" style="8" customWidth="1"/>
    <col min="14595" max="14595" width="18.7109375" style="8" customWidth="1"/>
    <col min="14596" max="14596" width="17.85546875" style="8" customWidth="1"/>
    <col min="14597" max="14597" width="16.42578125" style="8" customWidth="1"/>
    <col min="14598" max="14601" width="19.140625" style="8" customWidth="1"/>
    <col min="14602" max="14848" width="9.140625" style="8"/>
    <col min="14849" max="14849" width="6.85546875" style="8" customWidth="1"/>
    <col min="14850" max="14850" width="73.140625" style="8" customWidth="1"/>
    <col min="14851" max="14851" width="18.7109375" style="8" customWidth="1"/>
    <col min="14852" max="14852" width="17.85546875" style="8" customWidth="1"/>
    <col min="14853" max="14853" width="16.42578125" style="8" customWidth="1"/>
    <col min="14854" max="14857" width="19.140625" style="8" customWidth="1"/>
    <col min="14858" max="15104" width="9.140625" style="8"/>
    <col min="15105" max="15105" width="6.85546875" style="8" customWidth="1"/>
    <col min="15106" max="15106" width="73.140625" style="8" customWidth="1"/>
    <col min="15107" max="15107" width="18.7109375" style="8" customWidth="1"/>
    <col min="15108" max="15108" width="17.85546875" style="8" customWidth="1"/>
    <col min="15109" max="15109" width="16.42578125" style="8" customWidth="1"/>
    <col min="15110" max="15113" width="19.140625" style="8" customWidth="1"/>
    <col min="15114" max="15360" width="9.140625" style="8"/>
    <col min="15361" max="15361" width="6.85546875" style="8" customWidth="1"/>
    <col min="15362" max="15362" width="73.140625" style="8" customWidth="1"/>
    <col min="15363" max="15363" width="18.7109375" style="8" customWidth="1"/>
    <col min="15364" max="15364" width="17.85546875" style="8" customWidth="1"/>
    <col min="15365" max="15365" width="16.42578125" style="8" customWidth="1"/>
    <col min="15366" max="15369" width="19.140625" style="8" customWidth="1"/>
    <col min="15370" max="15616" width="9.140625" style="8"/>
    <col min="15617" max="15617" width="6.85546875" style="8" customWidth="1"/>
    <col min="15618" max="15618" width="73.140625" style="8" customWidth="1"/>
    <col min="15619" max="15619" width="18.7109375" style="8" customWidth="1"/>
    <col min="15620" max="15620" width="17.85546875" style="8" customWidth="1"/>
    <col min="15621" max="15621" width="16.42578125" style="8" customWidth="1"/>
    <col min="15622" max="15625" width="19.140625" style="8" customWidth="1"/>
    <col min="15626" max="15872" width="9.140625" style="8"/>
    <col min="15873" max="15873" width="6.85546875" style="8" customWidth="1"/>
    <col min="15874" max="15874" width="73.140625" style="8" customWidth="1"/>
    <col min="15875" max="15875" width="18.7109375" style="8" customWidth="1"/>
    <col min="15876" max="15876" width="17.85546875" style="8" customWidth="1"/>
    <col min="15877" max="15877" width="16.42578125" style="8" customWidth="1"/>
    <col min="15878" max="15881" width="19.140625" style="8" customWidth="1"/>
    <col min="15882" max="16128" width="9.140625" style="8"/>
    <col min="16129" max="16129" width="6.85546875" style="8" customWidth="1"/>
    <col min="16130" max="16130" width="73.140625" style="8" customWidth="1"/>
    <col min="16131" max="16131" width="18.7109375" style="8" customWidth="1"/>
    <col min="16132" max="16132" width="17.85546875" style="8" customWidth="1"/>
    <col min="16133" max="16133" width="16.42578125" style="8" customWidth="1"/>
    <col min="16134" max="16137" width="19.140625" style="8" customWidth="1"/>
    <col min="16138" max="16384" width="9.140625" style="8"/>
  </cols>
  <sheetData>
    <row r="1" spans="1:9">
      <c r="A1" s="1001" t="s">
        <v>120</v>
      </c>
      <c r="B1" s="1001"/>
      <c r="C1" s="1000" t="s">
        <v>121</v>
      </c>
      <c r="D1" s="1000"/>
      <c r="E1" s="1000"/>
    </row>
    <row r="2" spans="1:9" ht="18.75" customHeight="1">
      <c r="A2" s="1000" t="s">
        <v>122</v>
      </c>
      <c r="B2" s="1000"/>
      <c r="C2" s="1000" t="s">
        <v>123</v>
      </c>
      <c r="D2" s="1000"/>
      <c r="E2" s="1000"/>
    </row>
    <row r="3" spans="1:9" ht="21" customHeight="1">
      <c r="A3" s="16"/>
      <c r="B3" s="17"/>
      <c r="C3" s="1002" t="s">
        <v>124</v>
      </c>
      <c r="D3" s="1002"/>
      <c r="E3" s="1002"/>
    </row>
    <row r="4" spans="1:9" ht="60.75" customHeight="1">
      <c r="A4" s="1003" t="s">
        <v>125</v>
      </c>
      <c r="B4" s="1003"/>
      <c r="C4" s="1003"/>
      <c r="D4" s="1003"/>
      <c r="E4" s="1003"/>
      <c r="F4" s="1003"/>
      <c r="G4" s="1003"/>
    </row>
    <row r="5" spans="1:9" ht="19.5" customHeight="1">
      <c r="A5" s="1000" t="s">
        <v>126</v>
      </c>
      <c r="B5" s="1000"/>
      <c r="C5" s="1000"/>
      <c r="D5" s="1000"/>
      <c r="E5" s="1000"/>
    </row>
    <row r="6" spans="1:9" ht="19.5" customHeight="1">
      <c r="A6" s="1004"/>
      <c r="B6" s="1004"/>
      <c r="C6" s="1004"/>
      <c r="D6" s="1004"/>
      <c r="E6" s="1004"/>
    </row>
    <row r="7" spans="1:9" ht="93" customHeight="1">
      <c r="A7" s="18" t="s">
        <v>6</v>
      </c>
      <c r="B7" s="18" t="s">
        <v>75</v>
      </c>
      <c r="C7" s="19" t="s">
        <v>127</v>
      </c>
      <c r="D7" s="19" t="s">
        <v>128</v>
      </c>
      <c r="E7" s="19" t="s">
        <v>129</v>
      </c>
      <c r="F7" s="19" t="s">
        <v>633</v>
      </c>
      <c r="G7" s="20" t="s">
        <v>57</v>
      </c>
      <c r="H7" s="21"/>
      <c r="I7" s="21"/>
    </row>
    <row r="8" spans="1:9" s="25" customFormat="1" ht="21.75" customHeight="1">
      <c r="A8" s="18" t="s">
        <v>77</v>
      </c>
      <c r="B8" s="1005" t="s">
        <v>130</v>
      </c>
      <c r="C8" s="1006"/>
      <c r="D8" s="1006"/>
      <c r="E8" s="1007"/>
      <c r="F8" s="22">
        <f>F9+F10</f>
        <v>1098059360</v>
      </c>
      <c r="G8" s="23"/>
      <c r="H8" s="24"/>
      <c r="I8" s="24"/>
    </row>
    <row r="9" spans="1:9" ht="46.5" customHeight="1">
      <c r="A9" s="26">
        <v>1</v>
      </c>
      <c r="B9" s="27" t="s">
        <v>131</v>
      </c>
      <c r="C9" s="28">
        <v>605616000</v>
      </c>
      <c r="D9" s="28">
        <v>226315000</v>
      </c>
      <c r="E9" s="28">
        <f>C9-D9</f>
        <v>379301000</v>
      </c>
      <c r="F9" s="383">
        <f>+E9</f>
        <v>379301000</v>
      </c>
      <c r="G9" s="30"/>
      <c r="H9" s="31"/>
      <c r="I9" s="31"/>
    </row>
    <row r="10" spans="1:9" ht="28.5" customHeight="1">
      <c r="A10" s="32">
        <v>2</v>
      </c>
      <c r="B10" s="33" t="s">
        <v>132</v>
      </c>
      <c r="C10" s="34">
        <v>1307180160</v>
      </c>
      <c r="D10" s="34">
        <v>588421800</v>
      </c>
      <c r="E10" s="34">
        <f>+C10-D10</f>
        <v>718758360</v>
      </c>
      <c r="F10" s="384">
        <f>+E10</f>
        <v>718758360</v>
      </c>
      <c r="G10" s="30"/>
      <c r="H10" s="31"/>
      <c r="I10" s="31"/>
    </row>
    <row r="11" spans="1:9" ht="31.5" customHeight="1">
      <c r="A11" s="18" t="s">
        <v>133</v>
      </c>
      <c r="B11" s="18" t="s">
        <v>134</v>
      </c>
      <c r="C11" s="35">
        <f>C12+C15+C18+C21+C22+C28+C33+C37+C38+C39+C40+C41+C42+C43+C44+C45++C46+C49+C50+C51+C52+C53+C54+C55+C67+C69+C72+C76</f>
        <v>7620441860</v>
      </c>
      <c r="D11" s="35">
        <f>D12+D15+D18+D21+D22+D28+D33+D37+D38+D39+D40+D41+D42+D43+D44+D45++D46+D49+D50+D51+D52+D53+D54+D55+D67+D69+D72+D76</f>
        <v>4425633521</v>
      </c>
      <c r="E11" s="35">
        <f>E12+E15+E18+E21+E22+E28+E33+E37+E38+E39+E40+E41+E42+E43+E44+E45++E46+E49+E50+E51+E52+E53+E54+E55+E67+E69+E72+E76</f>
        <v>3194538339</v>
      </c>
      <c r="F11" s="35">
        <f>F12+F15+F18+F21+F22+F28+F33+F37+F38+F39+F40+F41+F42+F43+F44+F45++F46+F49+F50+F51+F52+F53+F54+F55+F67+F69+F72+F76</f>
        <v>3109428339</v>
      </c>
      <c r="G11" s="23"/>
      <c r="H11" s="31">
        <f>+C11-D11</f>
        <v>3194808339</v>
      </c>
      <c r="I11" s="31">
        <v>1769752861</v>
      </c>
    </row>
    <row r="12" spans="1:9" ht="31.5" customHeight="1">
      <c r="A12" s="26">
        <v>1</v>
      </c>
      <c r="B12" s="36" t="s">
        <v>135</v>
      </c>
      <c r="C12" s="37">
        <f>C13+C14</f>
        <v>3609187287</v>
      </c>
      <c r="D12" s="37">
        <f>D13+D14</f>
        <v>2020326965</v>
      </c>
      <c r="E12" s="37">
        <f>E13+E14</f>
        <v>1588860322</v>
      </c>
      <c r="F12" s="385">
        <f>E12-60110000</f>
        <v>1528750322</v>
      </c>
      <c r="G12" s="38"/>
      <c r="H12" s="31">
        <f>3.66+0.3+0.2</f>
        <v>4.16</v>
      </c>
      <c r="I12" s="31"/>
    </row>
    <row r="13" spans="1:9" ht="42.75" customHeight="1">
      <c r="A13" s="39" t="s">
        <v>86</v>
      </c>
      <c r="B13" s="40" t="s">
        <v>137</v>
      </c>
      <c r="C13" s="29">
        <v>2902234993</v>
      </c>
      <c r="D13" s="29">
        <v>1640050147</v>
      </c>
      <c r="E13" s="29">
        <f>C13-D13</f>
        <v>1262184846</v>
      </c>
      <c r="F13" s="383">
        <f>+E13-60110000</f>
        <v>1202074846</v>
      </c>
      <c r="G13" s="41"/>
      <c r="H13" s="31">
        <f>+H12*2340*5*1.235</f>
        <v>60109.920000000006</v>
      </c>
      <c r="I13" s="31"/>
    </row>
    <row r="14" spans="1:9" ht="42.75" customHeight="1">
      <c r="A14" s="42" t="s">
        <v>87</v>
      </c>
      <c r="B14" s="43" t="s">
        <v>138</v>
      </c>
      <c r="C14" s="44">
        <v>706952294</v>
      </c>
      <c r="D14" s="44">
        <v>380276818</v>
      </c>
      <c r="E14" s="44">
        <f>C14-D14</f>
        <v>326675476</v>
      </c>
      <c r="F14" s="386">
        <f t="shared" ref="F14" si="0">E14</f>
        <v>326675476</v>
      </c>
      <c r="G14" s="45"/>
      <c r="H14" s="31"/>
      <c r="I14" s="31"/>
    </row>
    <row r="15" spans="1:9" ht="42.75" customHeight="1">
      <c r="A15" s="46">
        <v>2</v>
      </c>
      <c r="B15" s="47" t="s">
        <v>139</v>
      </c>
      <c r="C15" s="48">
        <f>C16+C17</f>
        <v>320500000</v>
      </c>
      <c r="D15" s="48">
        <f t="shared" ref="D15:F15" si="1">D16+D17</f>
        <v>184146716</v>
      </c>
      <c r="E15" s="48">
        <f t="shared" si="1"/>
        <v>136353284</v>
      </c>
      <c r="F15" s="48">
        <f t="shared" si="1"/>
        <v>111353284</v>
      </c>
      <c r="G15" s="38"/>
      <c r="H15" s="31"/>
      <c r="I15" s="31"/>
    </row>
    <row r="16" spans="1:9" ht="42.75" customHeight="1">
      <c r="A16" s="49" t="s">
        <v>88</v>
      </c>
      <c r="B16" s="50" t="s">
        <v>999</v>
      </c>
      <c r="C16" s="51">
        <v>175500000</v>
      </c>
      <c r="D16" s="51">
        <v>96872040</v>
      </c>
      <c r="E16" s="51">
        <f>C16-D16</f>
        <v>78627960</v>
      </c>
      <c r="F16" s="387">
        <f>E16-10000000</f>
        <v>68627960</v>
      </c>
      <c r="G16" s="53"/>
      <c r="H16" s="31"/>
      <c r="I16" s="31"/>
    </row>
    <row r="17" spans="1:9" ht="37.5" customHeight="1">
      <c r="A17" s="54" t="s">
        <v>89</v>
      </c>
      <c r="B17" s="50" t="s">
        <v>140</v>
      </c>
      <c r="C17" s="51">
        <v>145000000</v>
      </c>
      <c r="D17" s="51">
        <v>87274676</v>
      </c>
      <c r="E17" s="51">
        <f>C17-D17</f>
        <v>57725324</v>
      </c>
      <c r="F17" s="387">
        <f>E17-15000000</f>
        <v>42725324</v>
      </c>
      <c r="G17" s="55"/>
      <c r="H17" s="56"/>
      <c r="I17" s="56">
        <v>230</v>
      </c>
    </row>
    <row r="18" spans="1:9" ht="37.5" customHeight="1">
      <c r="A18" s="54">
        <v>3</v>
      </c>
      <c r="B18" s="57" t="s">
        <v>141</v>
      </c>
      <c r="C18" s="58">
        <f>C19+C20</f>
        <v>92700000</v>
      </c>
      <c r="D18" s="58">
        <f>D19+D20</f>
        <v>92700000</v>
      </c>
      <c r="E18" s="58"/>
      <c r="F18" s="59">
        <v>0</v>
      </c>
      <c r="G18" s="60"/>
      <c r="H18" s="56"/>
      <c r="I18" s="56">
        <v>1769</v>
      </c>
    </row>
    <row r="19" spans="1:9" s="66" customFormat="1" ht="27" customHeight="1">
      <c r="A19" s="61" t="s">
        <v>142</v>
      </c>
      <c r="B19" s="62" t="s">
        <v>143</v>
      </c>
      <c r="C19" s="63">
        <v>67500000</v>
      </c>
      <c r="D19" s="63">
        <v>67500000</v>
      </c>
      <c r="E19" s="63">
        <f>C19-D19</f>
        <v>0</v>
      </c>
      <c r="F19" s="64">
        <f>E19</f>
        <v>0</v>
      </c>
      <c r="G19" s="45">
        <f>F19</f>
        <v>0</v>
      </c>
      <c r="H19" s="65"/>
      <c r="I19" s="65">
        <f>+I18+I17</f>
        <v>1999</v>
      </c>
    </row>
    <row r="20" spans="1:9" s="73" customFormat="1" ht="23.25" customHeight="1">
      <c r="A20" s="67" t="s">
        <v>144</v>
      </c>
      <c r="B20" s="68" t="s">
        <v>145</v>
      </c>
      <c r="C20" s="69">
        <v>25200000</v>
      </c>
      <c r="D20" s="69">
        <v>25200000</v>
      </c>
      <c r="E20" s="69">
        <f>C20-D20</f>
        <v>0</v>
      </c>
      <c r="F20" s="70"/>
      <c r="G20" s="71">
        <f>E20</f>
        <v>0</v>
      </c>
      <c r="H20" s="72"/>
      <c r="I20" s="72"/>
    </row>
    <row r="21" spans="1:9" s="4" customFormat="1" ht="20.25" customHeight="1">
      <c r="A21" s="42">
        <v>4</v>
      </c>
      <c r="B21" s="74" t="s">
        <v>146</v>
      </c>
      <c r="C21" s="75">
        <v>50000000</v>
      </c>
      <c r="D21" s="75">
        <v>43249000</v>
      </c>
      <c r="E21" s="75">
        <f>C21-D21</f>
        <v>6751000</v>
      </c>
      <c r="F21" s="388">
        <f>E21</f>
        <v>6751000</v>
      </c>
      <c r="G21" s="38"/>
      <c r="H21" s="76"/>
      <c r="I21" s="76"/>
    </row>
    <row r="22" spans="1:9" ht="23.25" customHeight="1">
      <c r="A22" s="77">
        <v>5</v>
      </c>
      <c r="B22" s="78" t="s">
        <v>147</v>
      </c>
      <c r="C22" s="79">
        <v>405355000</v>
      </c>
      <c r="D22" s="79">
        <v>164053764</v>
      </c>
      <c r="E22" s="80">
        <f>C22-D22</f>
        <v>241301236</v>
      </c>
      <c r="F22" s="389">
        <v>241301236</v>
      </c>
      <c r="G22" s="38"/>
      <c r="H22" s="81"/>
      <c r="I22" s="81"/>
    </row>
    <row r="23" spans="1:9" ht="20.25" customHeight="1">
      <c r="A23" s="49" t="s">
        <v>59</v>
      </c>
      <c r="B23" s="82" t="s">
        <v>148</v>
      </c>
      <c r="C23" s="83"/>
      <c r="D23" s="83"/>
      <c r="E23" s="83"/>
      <c r="F23" s="83">
        <f>12*2*184*19160</f>
        <v>84610560</v>
      </c>
      <c r="G23" s="84"/>
      <c r="H23" s="85"/>
      <c r="I23" s="85"/>
    </row>
    <row r="24" spans="1:9" ht="20.25" customHeight="1">
      <c r="A24" s="54" t="s">
        <v>59</v>
      </c>
      <c r="B24" s="86" t="s">
        <v>149</v>
      </c>
      <c r="C24" s="52"/>
      <c r="D24" s="52"/>
      <c r="E24" s="52"/>
      <c r="F24" s="52">
        <f>12*2*184*19160</f>
        <v>84610560</v>
      </c>
      <c r="G24" s="87"/>
      <c r="H24" s="85"/>
      <c r="I24" s="85"/>
    </row>
    <row r="25" spans="1:9" ht="20.25" customHeight="1">
      <c r="A25" s="54" t="s">
        <v>59</v>
      </c>
      <c r="B25" s="86" t="s">
        <v>150</v>
      </c>
      <c r="C25" s="52"/>
      <c r="D25" s="52"/>
      <c r="E25" s="52"/>
      <c r="F25" s="52">
        <f>80*6*19860</f>
        <v>9532800</v>
      </c>
      <c r="G25" s="87"/>
      <c r="H25" s="85"/>
      <c r="I25" s="85"/>
    </row>
    <row r="26" spans="1:9" ht="20.25" customHeight="1">
      <c r="A26" s="54" t="s">
        <v>59</v>
      </c>
      <c r="B26" s="86" t="s">
        <v>151</v>
      </c>
      <c r="C26" s="52"/>
      <c r="D26" s="52"/>
      <c r="E26" s="52"/>
      <c r="F26" s="52">
        <f>10*75000*6*2</f>
        <v>9000000</v>
      </c>
      <c r="G26" s="87"/>
      <c r="H26" s="85"/>
      <c r="I26" s="85"/>
    </row>
    <row r="27" spans="1:9" ht="20.25" customHeight="1">
      <c r="A27" s="88" t="s">
        <v>59</v>
      </c>
      <c r="B27" s="89" t="s">
        <v>152</v>
      </c>
      <c r="C27" s="64"/>
      <c r="D27" s="64"/>
      <c r="E27" s="64"/>
      <c r="F27" s="64">
        <f>15*2*6*70000</f>
        <v>12600000</v>
      </c>
      <c r="G27" s="90"/>
      <c r="H27" s="85"/>
      <c r="I27" s="85"/>
    </row>
    <row r="28" spans="1:9" ht="33" customHeight="1">
      <c r="A28" s="77">
        <v>6</v>
      </c>
      <c r="B28" s="91" t="s">
        <v>153</v>
      </c>
      <c r="C28" s="80">
        <v>840000000</v>
      </c>
      <c r="D28" s="80">
        <v>585151985</v>
      </c>
      <c r="E28" s="80">
        <f>C28-D28</f>
        <v>254848015</v>
      </c>
      <c r="F28" s="390">
        <f>+E28</f>
        <v>254848015</v>
      </c>
      <c r="G28" s="92"/>
      <c r="H28" s="81"/>
      <c r="I28" s="81"/>
    </row>
    <row r="29" spans="1:9" ht="20.25" customHeight="1">
      <c r="A29" s="39" t="s">
        <v>59</v>
      </c>
      <c r="B29" s="93" t="s">
        <v>154</v>
      </c>
      <c r="C29" s="94"/>
      <c r="D29" s="94"/>
      <c r="E29" s="94"/>
      <c r="F29" s="95">
        <f>452*0.25*6*184*1.08*2226</f>
        <v>299913788.16000003</v>
      </c>
      <c r="G29" s="96"/>
      <c r="H29" s="31"/>
      <c r="I29" s="31"/>
    </row>
    <row r="30" spans="1:9" ht="20.25" customHeight="1">
      <c r="A30" s="54" t="s">
        <v>59</v>
      </c>
      <c r="B30" s="97" t="s">
        <v>155</v>
      </c>
      <c r="C30" s="51"/>
      <c r="D30" s="51"/>
      <c r="E30" s="51"/>
      <c r="F30" s="98">
        <f>4*0.15*6*184*1.08*2226</f>
        <v>1592462.5920000002</v>
      </c>
      <c r="G30" s="99"/>
      <c r="H30" s="31"/>
      <c r="I30" s="31">
        <f>1769+231</f>
        <v>2000</v>
      </c>
    </row>
    <row r="31" spans="1:9" ht="20.25" customHeight="1">
      <c r="A31" s="54" t="s">
        <v>71</v>
      </c>
      <c r="B31" s="97" t="s">
        <v>156</v>
      </c>
      <c r="C31" s="51"/>
      <c r="D31" s="51"/>
      <c r="E31" s="51"/>
      <c r="F31" s="98">
        <f>188*0.15*6*184*1.08*2226</f>
        <v>74845741.824000001</v>
      </c>
      <c r="G31" s="99"/>
      <c r="H31" s="31"/>
      <c r="I31" s="31"/>
    </row>
    <row r="32" spans="1:9" ht="20.25" customHeight="1">
      <c r="A32" s="42" t="s">
        <v>71</v>
      </c>
      <c r="B32" s="100" t="s">
        <v>157</v>
      </c>
      <c r="C32" s="63"/>
      <c r="D32" s="63"/>
      <c r="E32" s="63"/>
      <c r="F32" s="101">
        <f>598*0.025*6*184*1.08*2226</f>
        <v>39678859.583999999</v>
      </c>
      <c r="G32" s="102"/>
      <c r="H32" s="31"/>
      <c r="I32" s="31"/>
    </row>
    <row r="33" spans="1:9" s="4" customFormat="1" ht="85.5" customHeight="1">
      <c r="A33" s="49">
        <v>7</v>
      </c>
      <c r="B33" s="103" t="s">
        <v>158</v>
      </c>
      <c r="C33" s="104">
        <v>198000000</v>
      </c>
      <c r="D33" s="104">
        <v>118369000</v>
      </c>
      <c r="E33" s="104">
        <v>79361000</v>
      </c>
      <c r="F33" s="391">
        <f>E33</f>
        <v>79361000</v>
      </c>
      <c r="G33" s="105"/>
      <c r="H33" s="76"/>
      <c r="I33" s="76"/>
    </row>
    <row r="34" spans="1:9" s="4" customFormat="1" ht="29.25" customHeight="1">
      <c r="A34" s="54"/>
      <c r="B34" s="40" t="s">
        <v>159</v>
      </c>
      <c r="C34" s="106"/>
      <c r="D34" s="106"/>
      <c r="E34" s="106"/>
      <c r="F34" s="106">
        <f t="shared" ref="F34:F53" si="2">E34</f>
        <v>0</v>
      </c>
      <c r="G34" s="107"/>
      <c r="H34" s="76"/>
      <c r="I34" s="76"/>
    </row>
    <row r="35" spans="1:9" s="4" customFormat="1" ht="29.25" customHeight="1">
      <c r="A35" s="54"/>
      <c r="B35" s="108" t="s">
        <v>160</v>
      </c>
      <c r="C35" s="109"/>
      <c r="D35" s="109"/>
      <c r="E35" s="109"/>
      <c r="F35" s="109">
        <f t="shared" si="2"/>
        <v>0</v>
      </c>
      <c r="G35" s="110"/>
      <c r="H35" s="76"/>
      <c r="I35" s="76"/>
    </row>
    <row r="36" spans="1:9" s="4" customFormat="1" ht="29.25" customHeight="1">
      <c r="A36" s="54"/>
      <c r="B36" s="43" t="s">
        <v>161</v>
      </c>
      <c r="C36" s="111"/>
      <c r="D36" s="111"/>
      <c r="E36" s="111"/>
      <c r="F36" s="111">
        <f t="shared" si="2"/>
        <v>0</v>
      </c>
      <c r="G36" s="112"/>
      <c r="H36" s="76"/>
      <c r="I36" s="76"/>
    </row>
    <row r="37" spans="1:9" s="4" customFormat="1" ht="43.5" customHeight="1">
      <c r="A37" s="54">
        <v>8</v>
      </c>
      <c r="B37" s="113" t="s">
        <v>162</v>
      </c>
      <c r="C37" s="80">
        <v>90000000</v>
      </c>
      <c r="D37" s="80">
        <v>89985000</v>
      </c>
      <c r="E37" s="80">
        <f t="shared" ref="E37:E46" si="3">C37-D37</f>
        <v>15000</v>
      </c>
      <c r="F37" s="392">
        <f t="shared" si="2"/>
        <v>15000</v>
      </c>
      <c r="G37" s="114"/>
      <c r="H37" s="76"/>
      <c r="I37" s="76"/>
    </row>
    <row r="38" spans="1:9" s="4" customFormat="1" ht="48.75" customHeight="1">
      <c r="A38" s="54">
        <v>9</v>
      </c>
      <c r="B38" s="113" t="s">
        <v>163</v>
      </c>
      <c r="C38" s="80">
        <v>50000000</v>
      </c>
      <c r="D38" s="80">
        <v>13137600</v>
      </c>
      <c r="E38" s="80">
        <f t="shared" si="3"/>
        <v>36862400</v>
      </c>
      <c r="F38" s="392">
        <f t="shared" si="2"/>
        <v>36862400</v>
      </c>
      <c r="G38" s="115"/>
      <c r="H38" s="76"/>
      <c r="I38" s="76"/>
    </row>
    <row r="39" spans="1:9" s="4" customFormat="1" ht="25.5" customHeight="1">
      <c r="A39" s="54">
        <v>10</v>
      </c>
      <c r="B39" s="113" t="s">
        <v>164</v>
      </c>
      <c r="C39" s="80">
        <v>45000000</v>
      </c>
      <c r="D39" s="80">
        <v>31495000</v>
      </c>
      <c r="E39" s="80">
        <f t="shared" si="3"/>
        <v>13505000</v>
      </c>
      <c r="F39" s="392">
        <f t="shared" si="2"/>
        <v>13505000</v>
      </c>
      <c r="G39" s="115"/>
      <c r="H39" s="76"/>
      <c r="I39" s="76"/>
    </row>
    <row r="40" spans="1:9" s="4" customFormat="1" ht="38.25" customHeight="1">
      <c r="A40" s="54">
        <v>11</v>
      </c>
      <c r="B40" s="113" t="s">
        <v>165</v>
      </c>
      <c r="C40" s="80">
        <v>70200000</v>
      </c>
      <c r="D40" s="80">
        <v>42500000</v>
      </c>
      <c r="E40" s="80">
        <f t="shared" si="3"/>
        <v>27700000</v>
      </c>
      <c r="F40" s="392">
        <f t="shared" si="2"/>
        <v>27700000</v>
      </c>
      <c r="G40" s="115"/>
      <c r="H40" s="76"/>
      <c r="I40" s="76"/>
    </row>
    <row r="41" spans="1:9" s="4" customFormat="1" ht="19.5" customHeight="1">
      <c r="A41" s="54">
        <v>12</v>
      </c>
      <c r="B41" s="116" t="s">
        <v>166</v>
      </c>
      <c r="C41" s="80">
        <v>81000000</v>
      </c>
      <c r="D41" s="80">
        <v>46950000</v>
      </c>
      <c r="E41" s="80">
        <f t="shared" si="3"/>
        <v>34050000</v>
      </c>
      <c r="F41" s="392">
        <f>+E41</f>
        <v>34050000</v>
      </c>
      <c r="G41" s="115"/>
      <c r="H41" s="76"/>
      <c r="I41" s="76"/>
    </row>
    <row r="42" spans="1:9" s="4" customFormat="1" ht="24" customHeight="1">
      <c r="A42" s="54">
        <v>13</v>
      </c>
      <c r="B42" s="116" t="s">
        <v>167</v>
      </c>
      <c r="C42" s="80">
        <v>27000000</v>
      </c>
      <c r="D42" s="80">
        <v>14700000</v>
      </c>
      <c r="E42" s="80">
        <f t="shared" si="3"/>
        <v>12300000</v>
      </c>
      <c r="F42" s="392">
        <f t="shared" si="2"/>
        <v>12300000</v>
      </c>
      <c r="G42" s="115"/>
      <c r="H42" s="76"/>
      <c r="I42" s="76"/>
    </row>
    <row r="43" spans="1:9" s="4" customFormat="1" ht="24" customHeight="1">
      <c r="A43" s="54">
        <v>14</v>
      </c>
      <c r="B43" s="116" t="s">
        <v>168</v>
      </c>
      <c r="C43" s="80">
        <v>27000000</v>
      </c>
      <c r="D43" s="80">
        <v>18200000</v>
      </c>
      <c r="E43" s="80">
        <f t="shared" si="3"/>
        <v>8800000</v>
      </c>
      <c r="F43" s="392">
        <f t="shared" si="2"/>
        <v>8800000</v>
      </c>
      <c r="G43" s="115"/>
      <c r="H43" s="76"/>
      <c r="I43" s="76"/>
    </row>
    <row r="44" spans="1:9" s="4" customFormat="1" ht="28.5" customHeight="1">
      <c r="A44" s="54">
        <v>15</v>
      </c>
      <c r="B44" s="117" t="s">
        <v>169</v>
      </c>
      <c r="C44" s="80">
        <v>90000000</v>
      </c>
      <c r="D44" s="80">
        <v>36445000</v>
      </c>
      <c r="E44" s="80">
        <f t="shared" si="3"/>
        <v>53555000</v>
      </c>
      <c r="F44" s="392">
        <f t="shared" si="2"/>
        <v>53555000</v>
      </c>
      <c r="G44" s="115"/>
      <c r="H44" s="76"/>
      <c r="I44" s="76"/>
    </row>
    <row r="45" spans="1:9" s="4" customFormat="1" ht="28.5" customHeight="1">
      <c r="A45" s="88">
        <v>16</v>
      </c>
      <c r="B45" s="103" t="s">
        <v>170</v>
      </c>
      <c r="C45" s="104">
        <v>45000000</v>
      </c>
      <c r="D45" s="104">
        <v>45000000</v>
      </c>
      <c r="E45" s="104">
        <f t="shared" si="3"/>
        <v>0</v>
      </c>
      <c r="F45" s="104">
        <f t="shared" si="2"/>
        <v>0</v>
      </c>
      <c r="G45" s="118"/>
      <c r="H45" s="76"/>
      <c r="I45" s="76"/>
    </row>
    <row r="46" spans="1:9" s="4" customFormat="1" ht="21" customHeight="1">
      <c r="A46" s="77">
        <v>17</v>
      </c>
      <c r="B46" s="116" t="s">
        <v>171</v>
      </c>
      <c r="C46" s="80">
        <v>49000000</v>
      </c>
      <c r="D46" s="80">
        <v>47416000</v>
      </c>
      <c r="E46" s="80">
        <f t="shared" si="3"/>
        <v>1584000</v>
      </c>
      <c r="F46" s="393">
        <f>+E46</f>
        <v>1584000</v>
      </c>
      <c r="G46" s="119"/>
      <c r="H46" s="76"/>
      <c r="I46" s="76"/>
    </row>
    <row r="47" spans="1:9" s="4" customFormat="1" ht="21" customHeight="1">
      <c r="A47" s="49"/>
      <c r="B47" s="120" t="s">
        <v>172</v>
      </c>
      <c r="C47" s="121"/>
      <c r="D47" s="121"/>
      <c r="E47" s="121"/>
      <c r="F47" s="394"/>
      <c r="G47" s="122"/>
      <c r="H47" s="76"/>
      <c r="I47" s="76"/>
    </row>
    <row r="48" spans="1:9" s="4" customFormat="1" ht="33.75" customHeight="1">
      <c r="A48" s="88"/>
      <c r="B48" s="57" t="s">
        <v>173</v>
      </c>
      <c r="C48" s="58"/>
      <c r="D48" s="58"/>
      <c r="E48" s="58"/>
      <c r="F48" s="395"/>
      <c r="G48" s="123"/>
      <c r="H48" s="76"/>
      <c r="I48" s="76"/>
    </row>
    <row r="49" spans="1:9" s="4" customFormat="1" ht="21" customHeight="1">
      <c r="A49" s="77">
        <v>18</v>
      </c>
      <c r="B49" s="116" t="s">
        <v>174</v>
      </c>
      <c r="C49" s="80">
        <v>40500000</v>
      </c>
      <c r="D49" s="80">
        <v>17420000</v>
      </c>
      <c r="E49" s="80">
        <f t="shared" ref="E49:E55" si="4">C49-D49</f>
        <v>23080000</v>
      </c>
      <c r="F49" s="393">
        <f t="shared" si="2"/>
        <v>23080000</v>
      </c>
      <c r="G49" s="115" t="s">
        <v>136</v>
      </c>
      <c r="H49" s="76"/>
      <c r="I49" s="76"/>
    </row>
    <row r="50" spans="1:9" s="4" customFormat="1" ht="21" customHeight="1">
      <c r="A50" s="77">
        <v>19</v>
      </c>
      <c r="B50" s="116" t="s">
        <v>175</v>
      </c>
      <c r="C50" s="80">
        <f>535000*12</f>
        <v>6420000</v>
      </c>
      <c r="D50" s="80">
        <v>3210000</v>
      </c>
      <c r="E50" s="80">
        <f t="shared" si="4"/>
        <v>3210000</v>
      </c>
      <c r="F50" s="393">
        <f t="shared" si="2"/>
        <v>3210000</v>
      </c>
      <c r="G50" s="115" t="s">
        <v>136</v>
      </c>
      <c r="H50" s="76"/>
      <c r="I50" s="76"/>
    </row>
    <row r="51" spans="1:9" s="4" customFormat="1" ht="31.5" customHeight="1">
      <c r="A51" s="77">
        <v>20</v>
      </c>
      <c r="B51" s="124" t="s">
        <v>176</v>
      </c>
      <c r="C51" s="80">
        <v>31500000</v>
      </c>
      <c r="D51" s="80">
        <v>31500000</v>
      </c>
      <c r="E51" s="80">
        <f t="shared" si="4"/>
        <v>0</v>
      </c>
      <c r="F51" s="393">
        <f t="shared" si="2"/>
        <v>0</v>
      </c>
      <c r="G51" s="115"/>
      <c r="H51" s="76"/>
      <c r="I51" s="76"/>
    </row>
    <row r="52" spans="1:9" s="4" customFormat="1" ht="39.75" customHeight="1">
      <c r="A52" s="77">
        <v>21</v>
      </c>
      <c r="B52" s="113" t="s">
        <v>177</v>
      </c>
      <c r="C52" s="80">
        <v>22500000</v>
      </c>
      <c r="D52" s="80">
        <v>11490000</v>
      </c>
      <c r="E52" s="80">
        <f t="shared" si="4"/>
        <v>11010000</v>
      </c>
      <c r="F52" s="393">
        <f t="shared" si="2"/>
        <v>11010000</v>
      </c>
      <c r="G52" s="115" t="s">
        <v>136</v>
      </c>
      <c r="H52" s="76"/>
      <c r="I52" s="76"/>
    </row>
    <row r="53" spans="1:9" ht="38.25" customHeight="1">
      <c r="A53" s="77">
        <v>22</v>
      </c>
      <c r="B53" s="125" t="s">
        <v>178</v>
      </c>
      <c r="C53" s="80">
        <v>45000000</v>
      </c>
      <c r="D53" s="80">
        <v>15760000</v>
      </c>
      <c r="E53" s="80">
        <f t="shared" si="4"/>
        <v>29240000</v>
      </c>
      <c r="F53" s="393">
        <f t="shared" si="2"/>
        <v>29240000</v>
      </c>
      <c r="G53" s="71" t="s">
        <v>136</v>
      </c>
      <c r="H53" s="31"/>
      <c r="I53" s="31"/>
    </row>
    <row r="54" spans="1:9" ht="39" customHeight="1">
      <c r="A54" s="77">
        <v>23</v>
      </c>
      <c r="B54" s="125" t="s">
        <v>179</v>
      </c>
      <c r="C54" s="80">
        <v>56056000</v>
      </c>
      <c r="D54" s="80">
        <v>5517000</v>
      </c>
      <c r="E54" s="80">
        <f t="shared" si="4"/>
        <v>50539000</v>
      </c>
      <c r="F54" s="396">
        <f>+E54</f>
        <v>50539000</v>
      </c>
      <c r="G54" s="23"/>
      <c r="H54" s="31"/>
      <c r="I54" s="31"/>
    </row>
    <row r="55" spans="1:9" s="25" customFormat="1" ht="24" customHeight="1">
      <c r="A55" s="77">
        <v>24</v>
      </c>
      <c r="B55" s="126" t="s">
        <v>180</v>
      </c>
      <c r="C55" s="127">
        <v>941226413</v>
      </c>
      <c r="D55" s="127">
        <v>552211203</v>
      </c>
      <c r="E55" s="127">
        <f t="shared" si="4"/>
        <v>389015210</v>
      </c>
      <c r="F55" s="397">
        <f>+E55</f>
        <v>389015210</v>
      </c>
      <c r="G55" s="128"/>
      <c r="H55" s="24"/>
      <c r="I55" s="24"/>
    </row>
    <row r="56" spans="1:9" ht="24" customHeight="1">
      <c r="A56" s="39" t="s">
        <v>181</v>
      </c>
      <c r="B56" s="129" t="s">
        <v>182</v>
      </c>
      <c r="C56" s="106"/>
      <c r="D56" s="106"/>
      <c r="E56" s="106"/>
      <c r="F56" s="130">
        <f>F57+F58+F59</f>
        <v>267359518.80000001</v>
      </c>
      <c r="G56" s="96"/>
      <c r="H56" s="31"/>
      <c r="I56" s="31"/>
    </row>
    <row r="57" spans="1:9" ht="27.75" customHeight="1">
      <c r="A57" s="54"/>
      <c r="B57" s="131" t="s">
        <v>183</v>
      </c>
      <c r="C57" s="109"/>
      <c r="D57" s="109"/>
      <c r="E57" s="109"/>
      <c r="F57" s="132">
        <f>5.5*11*3.5*1300*188*1.08</f>
        <v>55891836</v>
      </c>
      <c r="G57" s="99"/>
      <c r="H57" s="31"/>
      <c r="I57" s="31"/>
    </row>
    <row r="58" spans="1:9" ht="27.75" customHeight="1">
      <c r="A58" s="54"/>
      <c r="B58" s="131" t="s">
        <v>184</v>
      </c>
      <c r="C58" s="109"/>
      <c r="D58" s="109"/>
      <c r="E58" s="109"/>
      <c r="F58" s="132">
        <f>5.5*11*2*188*3640*1.08</f>
        <v>89426937.600000009</v>
      </c>
      <c r="G58" s="99"/>
      <c r="H58" s="31"/>
      <c r="I58" s="31"/>
    </row>
    <row r="59" spans="1:9" ht="27.75" customHeight="1">
      <c r="A59" s="54"/>
      <c r="B59" s="131" t="s">
        <v>185</v>
      </c>
      <c r="C59" s="109"/>
      <c r="D59" s="109"/>
      <c r="E59" s="109"/>
      <c r="F59" s="132">
        <f>5.5*11*5*188*1987*1.08</f>
        <v>122040745.2</v>
      </c>
      <c r="G59" s="99"/>
      <c r="H59" s="31"/>
      <c r="I59" s="31"/>
    </row>
    <row r="60" spans="1:9" ht="18" customHeight="1">
      <c r="A60" s="54" t="s">
        <v>186</v>
      </c>
      <c r="B60" s="133" t="s">
        <v>187</v>
      </c>
      <c r="C60" s="109"/>
      <c r="D60" s="109"/>
      <c r="E60" s="109"/>
      <c r="F60" s="134">
        <f>F61+F62+F63</f>
        <v>156787488</v>
      </c>
      <c r="G60" s="99"/>
      <c r="H60" s="31"/>
      <c r="I60" s="31"/>
    </row>
    <row r="61" spans="1:9" ht="27.75" customHeight="1">
      <c r="A61" s="54"/>
      <c r="B61" s="131" t="s">
        <v>188</v>
      </c>
      <c r="C61" s="109"/>
      <c r="D61" s="109"/>
      <c r="E61" s="109"/>
      <c r="F61" s="132">
        <f>5.5*5*2*188*3640*1.08</f>
        <v>40648608</v>
      </c>
      <c r="G61" s="99"/>
      <c r="H61" s="31"/>
      <c r="I61" s="31"/>
    </row>
    <row r="62" spans="1:9" ht="27.75" customHeight="1">
      <c r="A62" s="54"/>
      <c r="B62" s="131" t="s">
        <v>189</v>
      </c>
      <c r="C62" s="109"/>
      <c r="D62" s="109"/>
      <c r="E62" s="109"/>
      <c r="F62" s="132">
        <f>5.5*5*8*188*1300*1.08</f>
        <v>58069440.000000007</v>
      </c>
      <c r="G62" s="99"/>
      <c r="H62" s="31"/>
      <c r="I62" s="31"/>
    </row>
    <row r="63" spans="1:9" ht="27.75" customHeight="1">
      <c r="A63" s="42"/>
      <c r="B63" s="135" t="s">
        <v>190</v>
      </c>
      <c r="C63" s="111"/>
      <c r="D63" s="111"/>
      <c r="E63" s="111"/>
      <c r="F63" s="136">
        <f>5.5*5*8*188*1300*1.08</f>
        <v>58069440.000000007</v>
      </c>
      <c r="G63" s="102"/>
      <c r="H63" s="31"/>
      <c r="I63" s="31"/>
    </row>
    <row r="64" spans="1:9" ht="27.75" customHeight="1">
      <c r="A64" s="39" t="s">
        <v>191</v>
      </c>
      <c r="B64" s="129" t="s">
        <v>192</v>
      </c>
      <c r="C64" s="106"/>
      <c r="D64" s="106"/>
      <c r="E64" s="106"/>
      <c r="F64" s="137">
        <f>F65+F66</f>
        <v>49543282.800000004</v>
      </c>
      <c r="G64" s="96"/>
      <c r="H64" s="31"/>
      <c r="I64" s="31"/>
    </row>
    <row r="65" spans="1:9" ht="27.75" customHeight="1">
      <c r="A65" s="54"/>
      <c r="B65" s="131" t="s">
        <v>193</v>
      </c>
      <c r="C65" s="109"/>
      <c r="D65" s="109"/>
      <c r="E65" s="109"/>
      <c r="F65" s="132">
        <f>11*2*188*3640*1.08</f>
        <v>16259443.200000001</v>
      </c>
      <c r="G65" s="99"/>
      <c r="H65" s="31"/>
      <c r="I65" s="31"/>
    </row>
    <row r="66" spans="1:9" ht="27.75" customHeight="1">
      <c r="A66" s="42"/>
      <c r="B66" s="135" t="s">
        <v>194</v>
      </c>
      <c r="C66" s="111"/>
      <c r="D66" s="111"/>
      <c r="E66" s="111"/>
      <c r="F66" s="136">
        <f>11*7.5*188*1987*1.08</f>
        <v>33283839.600000001</v>
      </c>
      <c r="G66" s="102"/>
      <c r="H66" s="31"/>
      <c r="I66" s="31"/>
    </row>
    <row r="67" spans="1:9" ht="48.75" customHeight="1">
      <c r="A67" s="77">
        <v>25</v>
      </c>
      <c r="B67" s="125" t="s">
        <v>195</v>
      </c>
      <c r="C67" s="80">
        <v>157500000</v>
      </c>
      <c r="D67" s="80">
        <f>44934000+53085000</f>
        <v>98019000</v>
      </c>
      <c r="E67" s="80">
        <v>59481000</v>
      </c>
      <c r="F67" s="396">
        <f>E67</f>
        <v>59481000</v>
      </c>
      <c r="G67" s="138"/>
      <c r="H67" s="31"/>
      <c r="I67" s="31"/>
    </row>
    <row r="68" spans="1:9" ht="23.25" customHeight="1">
      <c r="A68" s="77">
        <v>27</v>
      </c>
      <c r="B68" s="125" t="s">
        <v>196</v>
      </c>
      <c r="C68" s="80">
        <v>90000000</v>
      </c>
      <c r="D68" s="80">
        <v>44575000</v>
      </c>
      <c r="E68" s="80">
        <f t="shared" ref="E68:E75" si="5">C68-D68</f>
        <v>45425000</v>
      </c>
      <c r="F68" s="396">
        <f>E68</f>
        <v>45425000</v>
      </c>
      <c r="G68" s="138" t="s">
        <v>136</v>
      </c>
      <c r="H68" s="31"/>
      <c r="I68" s="31"/>
    </row>
    <row r="69" spans="1:9" ht="23.25" customHeight="1">
      <c r="A69" s="77">
        <v>28</v>
      </c>
      <c r="B69" s="139" t="s">
        <v>197</v>
      </c>
      <c r="C69" s="140">
        <f>C70+C71</f>
        <v>24068000</v>
      </c>
      <c r="D69" s="80"/>
      <c r="E69" s="80">
        <f t="shared" si="5"/>
        <v>24068000</v>
      </c>
      <c r="F69" s="396">
        <f>E69</f>
        <v>24068000</v>
      </c>
      <c r="G69" s="138" t="s">
        <v>136</v>
      </c>
      <c r="H69" s="31"/>
      <c r="I69" s="31"/>
    </row>
    <row r="70" spans="1:9" s="73" customFormat="1" ht="23.25" customHeight="1">
      <c r="A70" s="141"/>
      <c r="B70" s="142" t="s">
        <v>198</v>
      </c>
      <c r="C70" s="143">
        <v>14080000</v>
      </c>
      <c r="D70" s="94"/>
      <c r="E70" s="94">
        <f t="shared" si="5"/>
        <v>14080000</v>
      </c>
      <c r="F70" s="95"/>
      <c r="G70" s="144"/>
      <c r="H70" s="72"/>
      <c r="I70" s="72"/>
    </row>
    <row r="71" spans="1:9" s="73" customFormat="1" ht="23.25" customHeight="1">
      <c r="A71" s="145"/>
      <c r="B71" s="146" t="s">
        <v>199</v>
      </c>
      <c r="C71" s="147">
        <v>9988000</v>
      </c>
      <c r="D71" s="63"/>
      <c r="E71" s="63">
        <f t="shared" si="5"/>
        <v>9988000</v>
      </c>
      <c r="F71" s="101"/>
      <c r="G71" s="148"/>
      <c r="H71" s="72"/>
      <c r="I71" s="72">
        <f>60+10+15</f>
        <v>85</v>
      </c>
    </row>
    <row r="72" spans="1:9" ht="23.25" customHeight="1">
      <c r="A72" s="149">
        <v>29</v>
      </c>
      <c r="B72" s="150" t="s">
        <v>200</v>
      </c>
      <c r="C72" s="75">
        <f>SUM(C73:C75)</f>
        <v>192572160</v>
      </c>
      <c r="D72" s="75">
        <f>SUM(D73:D75)</f>
        <v>88880288</v>
      </c>
      <c r="E72" s="75">
        <f>SUM(E73:E75)</f>
        <v>103691872</v>
      </c>
      <c r="F72" s="384">
        <v>103691872</v>
      </c>
      <c r="G72" s="151" t="s">
        <v>136</v>
      </c>
      <c r="H72" s="31"/>
      <c r="I72" s="31"/>
    </row>
    <row r="73" spans="1:9" s="73" customFormat="1" ht="23.25" customHeight="1">
      <c r="A73" s="152"/>
      <c r="B73" s="142" t="s">
        <v>201</v>
      </c>
      <c r="C73" s="143">
        <v>76824000</v>
      </c>
      <c r="D73" s="94">
        <v>38476200</v>
      </c>
      <c r="E73" s="94">
        <f>C73-D73</f>
        <v>38347800</v>
      </c>
      <c r="F73" s="95"/>
      <c r="G73" s="144"/>
      <c r="H73" s="72"/>
      <c r="I73" s="72"/>
    </row>
    <row r="74" spans="1:9" s="73" customFormat="1" ht="23.25" customHeight="1">
      <c r="A74" s="153"/>
      <c r="B74" s="154" t="s">
        <v>202</v>
      </c>
      <c r="C74" s="155">
        <v>102432000</v>
      </c>
      <c r="D74" s="51">
        <v>47078856</v>
      </c>
      <c r="E74" s="51">
        <f>C74-D74</f>
        <v>55353144</v>
      </c>
      <c r="F74" s="98"/>
      <c r="G74" s="156"/>
      <c r="H74" s="72"/>
      <c r="I74" s="72"/>
    </row>
    <row r="75" spans="1:9" s="73" customFormat="1" ht="23.25" customHeight="1">
      <c r="A75" s="157"/>
      <c r="B75" s="146" t="s">
        <v>203</v>
      </c>
      <c r="C75" s="147">
        <v>13316160</v>
      </c>
      <c r="D75" s="63">
        <v>3325232</v>
      </c>
      <c r="E75" s="63">
        <f t="shared" si="5"/>
        <v>9990928</v>
      </c>
      <c r="F75" s="101"/>
      <c r="G75" s="148"/>
      <c r="H75" s="72"/>
      <c r="I75" s="72"/>
    </row>
    <row r="76" spans="1:9" ht="27" customHeight="1">
      <c r="A76" s="158">
        <v>30</v>
      </c>
      <c r="B76" s="159" t="s">
        <v>204</v>
      </c>
      <c r="C76" s="160">
        <v>13157000</v>
      </c>
      <c r="D76" s="160">
        <v>7800000</v>
      </c>
      <c r="E76" s="161">
        <f>C76-D76</f>
        <v>5357000</v>
      </c>
      <c r="F76" s="398">
        <f>E76</f>
        <v>5357000</v>
      </c>
      <c r="G76" s="162" t="s">
        <v>136</v>
      </c>
      <c r="H76" s="163"/>
      <c r="I76" s="163"/>
    </row>
    <row r="77" spans="1:9" ht="27" customHeight="1">
      <c r="A77" s="1008" t="s">
        <v>205</v>
      </c>
      <c r="B77" s="1008"/>
      <c r="C77" s="164">
        <f>C11</f>
        <v>7620441860</v>
      </c>
      <c r="D77" s="164">
        <f>D11</f>
        <v>4425633521</v>
      </c>
      <c r="E77" s="164">
        <f>E11</f>
        <v>3194538339</v>
      </c>
      <c r="F77" s="164">
        <f>F11</f>
        <v>3109428339</v>
      </c>
      <c r="G77" s="23"/>
      <c r="H77" s="31"/>
      <c r="I77" s="31"/>
    </row>
    <row r="78" spans="1:9" ht="27" customHeight="1">
      <c r="A78" s="165"/>
      <c r="B78" s="166" t="s">
        <v>206</v>
      </c>
      <c r="C78" s="164"/>
      <c r="D78" s="164"/>
      <c r="E78" s="164"/>
      <c r="F78" s="399">
        <f>F77-F8</f>
        <v>2011368979</v>
      </c>
      <c r="G78" s="23"/>
      <c r="H78" s="31"/>
      <c r="I78" s="31"/>
    </row>
    <row r="79" spans="1:9" s="11" customFormat="1" ht="21" customHeight="1">
      <c r="A79" s="167"/>
      <c r="B79" s="167"/>
      <c r="C79" s="167"/>
      <c r="D79" s="1009" t="s">
        <v>124</v>
      </c>
      <c r="E79" s="1009"/>
      <c r="F79" s="1009"/>
      <c r="G79" s="1009"/>
      <c r="H79" s="168"/>
      <c r="I79" s="168"/>
    </row>
    <row r="80" spans="1:9" ht="21.75" customHeight="1">
      <c r="A80" s="1000" t="s">
        <v>207</v>
      </c>
      <c r="B80" s="1000"/>
      <c r="C80" s="169"/>
      <c r="D80" s="169"/>
      <c r="E80" s="1000" t="s">
        <v>208</v>
      </c>
      <c r="F80" s="1000"/>
      <c r="G80" s="1000"/>
    </row>
    <row r="82" spans="4:4">
      <c r="D82" s="170"/>
    </row>
    <row r="94" spans="4:4">
      <c r="D94" s="14"/>
    </row>
    <row r="102" spans="4:4">
      <c r="D102" s="14"/>
    </row>
    <row r="103" spans="4:4">
      <c r="D103" s="14"/>
    </row>
    <row r="104" spans="4:4">
      <c r="D104" s="14"/>
    </row>
    <row r="105" spans="4:4">
      <c r="D105" s="14"/>
    </row>
    <row r="106" spans="4:4">
      <c r="D106" s="14"/>
    </row>
    <row r="107" spans="4:4">
      <c r="D107" s="14"/>
    </row>
    <row r="108" spans="4:4">
      <c r="D108" s="14"/>
    </row>
    <row r="109" spans="4:4">
      <c r="D109" s="14"/>
    </row>
    <row r="110" spans="4:4">
      <c r="D110" s="14"/>
    </row>
  </sheetData>
  <mergeCells count="13">
    <mergeCell ref="A80:B80"/>
    <mergeCell ref="E80:G80"/>
    <mergeCell ref="A1:B1"/>
    <mergeCell ref="C1:E1"/>
    <mergeCell ref="A2:B2"/>
    <mergeCell ref="C2:E2"/>
    <mergeCell ref="C3:E3"/>
    <mergeCell ref="A4:G4"/>
    <mergeCell ref="A5:E5"/>
    <mergeCell ref="A6:E6"/>
    <mergeCell ref="B8:E8"/>
    <mergeCell ref="A77:B77"/>
    <mergeCell ref="D79:G79"/>
  </mergeCells>
  <pageMargins left="0.7" right="0.7" top="0.75" bottom="0.75" header="0.3" footer="0.3"/>
  <pageSetup paperSize="9" orientation="portrait" verticalDpi="0" r:id="rId1"/>
  <drawing r:id="rId2"/>
</worksheet>
</file>

<file path=xl/worksheets/sheet6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66"/>
  <sheetViews>
    <sheetView topLeftCell="A28" workbookViewId="0">
      <selection activeCell="B41" sqref="B41"/>
    </sheetView>
  </sheetViews>
  <sheetFormatPr defaultRowHeight="15.75"/>
  <cols>
    <col min="1" max="1" width="6.85546875" style="171" customWidth="1"/>
    <col min="2" max="2" width="40.7109375" style="171" customWidth="1"/>
    <col min="3" max="3" width="16.140625" style="171" customWidth="1"/>
    <col min="4" max="4" width="37.7109375" style="171" customWidth="1"/>
    <col min="5" max="6" width="9.140625" style="171"/>
    <col min="7" max="7" width="9" style="171" bestFit="1" customWidth="1"/>
    <col min="8" max="256" width="9.140625" style="171"/>
    <col min="257" max="257" width="6.85546875" style="171" customWidth="1"/>
    <col min="258" max="258" width="40.7109375" style="171" customWidth="1"/>
    <col min="259" max="259" width="16.140625" style="171" customWidth="1"/>
    <col min="260" max="260" width="29.28515625" style="171" customWidth="1"/>
    <col min="261" max="262" width="9.140625" style="171"/>
    <col min="263" max="263" width="9" style="171" bestFit="1" customWidth="1"/>
    <col min="264" max="512" width="9.140625" style="171"/>
    <col min="513" max="513" width="6.85546875" style="171" customWidth="1"/>
    <col min="514" max="514" width="40.7109375" style="171" customWidth="1"/>
    <col min="515" max="515" width="16.140625" style="171" customWidth="1"/>
    <col min="516" max="516" width="29.28515625" style="171" customWidth="1"/>
    <col min="517" max="518" width="9.140625" style="171"/>
    <col min="519" max="519" width="9" style="171" bestFit="1" customWidth="1"/>
    <col min="520" max="768" width="9.140625" style="171"/>
    <col min="769" max="769" width="6.85546875" style="171" customWidth="1"/>
    <col min="770" max="770" width="40.7109375" style="171" customWidth="1"/>
    <col min="771" max="771" width="16.140625" style="171" customWidth="1"/>
    <col min="772" max="772" width="29.28515625" style="171" customWidth="1"/>
    <col min="773" max="774" width="9.140625" style="171"/>
    <col min="775" max="775" width="9" style="171" bestFit="1" customWidth="1"/>
    <col min="776" max="1024" width="9.140625" style="171"/>
    <col min="1025" max="1025" width="6.85546875" style="171" customWidth="1"/>
    <col min="1026" max="1026" width="40.7109375" style="171" customWidth="1"/>
    <col min="1027" max="1027" width="16.140625" style="171" customWidth="1"/>
    <col min="1028" max="1028" width="29.28515625" style="171" customWidth="1"/>
    <col min="1029" max="1030" width="9.140625" style="171"/>
    <col min="1031" max="1031" width="9" style="171" bestFit="1" customWidth="1"/>
    <col min="1032" max="1280" width="9.140625" style="171"/>
    <col min="1281" max="1281" width="6.85546875" style="171" customWidth="1"/>
    <col min="1282" max="1282" width="40.7109375" style="171" customWidth="1"/>
    <col min="1283" max="1283" width="16.140625" style="171" customWidth="1"/>
    <col min="1284" max="1284" width="29.28515625" style="171" customWidth="1"/>
    <col min="1285" max="1286" width="9.140625" style="171"/>
    <col min="1287" max="1287" width="9" style="171" bestFit="1" customWidth="1"/>
    <col min="1288" max="1536" width="9.140625" style="171"/>
    <col min="1537" max="1537" width="6.85546875" style="171" customWidth="1"/>
    <col min="1538" max="1538" width="40.7109375" style="171" customWidth="1"/>
    <col min="1539" max="1539" width="16.140625" style="171" customWidth="1"/>
    <col min="1540" max="1540" width="29.28515625" style="171" customWidth="1"/>
    <col min="1541" max="1542" width="9.140625" style="171"/>
    <col min="1543" max="1543" width="9" style="171" bestFit="1" customWidth="1"/>
    <col min="1544" max="1792" width="9.140625" style="171"/>
    <col min="1793" max="1793" width="6.85546875" style="171" customWidth="1"/>
    <col min="1794" max="1794" width="40.7109375" style="171" customWidth="1"/>
    <col min="1795" max="1795" width="16.140625" style="171" customWidth="1"/>
    <col min="1796" max="1796" width="29.28515625" style="171" customWidth="1"/>
    <col min="1797" max="1798" width="9.140625" style="171"/>
    <col min="1799" max="1799" width="9" style="171" bestFit="1" customWidth="1"/>
    <col min="1800" max="2048" width="9.140625" style="171"/>
    <col min="2049" max="2049" width="6.85546875" style="171" customWidth="1"/>
    <col min="2050" max="2050" width="40.7109375" style="171" customWidth="1"/>
    <col min="2051" max="2051" width="16.140625" style="171" customWidth="1"/>
    <col min="2052" max="2052" width="29.28515625" style="171" customWidth="1"/>
    <col min="2053" max="2054" width="9.140625" style="171"/>
    <col min="2055" max="2055" width="9" style="171" bestFit="1" customWidth="1"/>
    <col min="2056" max="2304" width="9.140625" style="171"/>
    <col min="2305" max="2305" width="6.85546875" style="171" customWidth="1"/>
    <col min="2306" max="2306" width="40.7109375" style="171" customWidth="1"/>
    <col min="2307" max="2307" width="16.140625" style="171" customWidth="1"/>
    <col min="2308" max="2308" width="29.28515625" style="171" customWidth="1"/>
    <col min="2309" max="2310" width="9.140625" style="171"/>
    <col min="2311" max="2311" width="9" style="171" bestFit="1" customWidth="1"/>
    <col min="2312" max="2560" width="9.140625" style="171"/>
    <col min="2561" max="2561" width="6.85546875" style="171" customWidth="1"/>
    <col min="2562" max="2562" width="40.7109375" style="171" customWidth="1"/>
    <col min="2563" max="2563" width="16.140625" style="171" customWidth="1"/>
    <col min="2564" max="2564" width="29.28515625" style="171" customWidth="1"/>
    <col min="2565" max="2566" width="9.140625" style="171"/>
    <col min="2567" max="2567" width="9" style="171" bestFit="1" customWidth="1"/>
    <col min="2568" max="2816" width="9.140625" style="171"/>
    <col min="2817" max="2817" width="6.85546875" style="171" customWidth="1"/>
    <col min="2818" max="2818" width="40.7109375" style="171" customWidth="1"/>
    <col min="2819" max="2819" width="16.140625" style="171" customWidth="1"/>
    <col min="2820" max="2820" width="29.28515625" style="171" customWidth="1"/>
    <col min="2821" max="2822" width="9.140625" style="171"/>
    <col min="2823" max="2823" width="9" style="171" bestFit="1" customWidth="1"/>
    <col min="2824" max="3072" width="9.140625" style="171"/>
    <col min="3073" max="3073" width="6.85546875" style="171" customWidth="1"/>
    <col min="3074" max="3074" width="40.7109375" style="171" customWidth="1"/>
    <col min="3075" max="3075" width="16.140625" style="171" customWidth="1"/>
    <col min="3076" max="3076" width="29.28515625" style="171" customWidth="1"/>
    <col min="3077" max="3078" width="9.140625" style="171"/>
    <col min="3079" max="3079" width="9" style="171" bestFit="1" customWidth="1"/>
    <col min="3080" max="3328" width="9.140625" style="171"/>
    <col min="3329" max="3329" width="6.85546875" style="171" customWidth="1"/>
    <col min="3330" max="3330" width="40.7109375" style="171" customWidth="1"/>
    <col min="3331" max="3331" width="16.140625" style="171" customWidth="1"/>
    <col min="3332" max="3332" width="29.28515625" style="171" customWidth="1"/>
    <col min="3333" max="3334" width="9.140625" style="171"/>
    <col min="3335" max="3335" width="9" style="171" bestFit="1" customWidth="1"/>
    <col min="3336" max="3584" width="9.140625" style="171"/>
    <col min="3585" max="3585" width="6.85546875" style="171" customWidth="1"/>
    <col min="3586" max="3586" width="40.7109375" style="171" customWidth="1"/>
    <col min="3587" max="3587" width="16.140625" style="171" customWidth="1"/>
    <col min="3588" max="3588" width="29.28515625" style="171" customWidth="1"/>
    <col min="3589" max="3590" width="9.140625" style="171"/>
    <col min="3591" max="3591" width="9" style="171" bestFit="1" customWidth="1"/>
    <col min="3592" max="3840" width="9.140625" style="171"/>
    <col min="3841" max="3841" width="6.85546875" style="171" customWidth="1"/>
    <col min="3842" max="3842" width="40.7109375" style="171" customWidth="1"/>
    <col min="3843" max="3843" width="16.140625" style="171" customWidth="1"/>
    <col min="3844" max="3844" width="29.28515625" style="171" customWidth="1"/>
    <col min="3845" max="3846" width="9.140625" style="171"/>
    <col min="3847" max="3847" width="9" style="171" bestFit="1" customWidth="1"/>
    <col min="3848" max="4096" width="9.140625" style="171"/>
    <col min="4097" max="4097" width="6.85546875" style="171" customWidth="1"/>
    <col min="4098" max="4098" width="40.7109375" style="171" customWidth="1"/>
    <col min="4099" max="4099" width="16.140625" style="171" customWidth="1"/>
    <col min="4100" max="4100" width="29.28515625" style="171" customWidth="1"/>
    <col min="4101" max="4102" width="9.140625" style="171"/>
    <col min="4103" max="4103" width="9" style="171" bestFit="1" customWidth="1"/>
    <col min="4104" max="4352" width="9.140625" style="171"/>
    <col min="4353" max="4353" width="6.85546875" style="171" customWidth="1"/>
    <col min="4354" max="4354" width="40.7109375" style="171" customWidth="1"/>
    <col min="4355" max="4355" width="16.140625" style="171" customWidth="1"/>
    <col min="4356" max="4356" width="29.28515625" style="171" customWidth="1"/>
    <col min="4357" max="4358" width="9.140625" style="171"/>
    <col min="4359" max="4359" width="9" style="171" bestFit="1" customWidth="1"/>
    <col min="4360" max="4608" width="9.140625" style="171"/>
    <col min="4609" max="4609" width="6.85546875" style="171" customWidth="1"/>
    <col min="4610" max="4610" width="40.7109375" style="171" customWidth="1"/>
    <col min="4611" max="4611" width="16.140625" style="171" customWidth="1"/>
    <col min="4612" max="4612" width="29.28515625" style="171" customWidth="1"/>
    <col min="4613" max="4614" width="9.140625" style="171"/>
    <col min="4615" max="4615" width="9" style="171" bestFit="1" customWidth="1"/>
    <col min="4616" max="4864" width="9.140625" style="171"/>
    <col min="4865" max="4865" width="6.85546875" style="171" customWidth="1"/>
    <col min="4866" max="4866" width="40.7109375" style="171" customWidth="1"/>
    <col min="4867" max="4867" width="16.140625" style="171" customWidth="1"/>
    <col min="4868" max="4868" width="29.28515625" style="171" customWidth="1"/>
    <col min="4869" max="4870" width="9.140625" style="171"/>
    <col min="4871" max="4871" width="9" style="171" bestFit="1" customWidth="1"/>
    <col min="4872" max="5120" width="9.140625" style="171"/>
    <col min="5121" max="5121" width="6.85546875" style="171" customWidth="1"/>
    <col min="5122" max="5122" width="40.7109375" style="171" customWidth="1"/>
    <col min="5123" max="5123" width="16.140625" style="171" customWidth="1"/>
    <col min="5124" max="5124" width="29.28515625" style="171" customWidth="1"/>
    <col min="5125" max="5126" width="9.140625" style="171"/>
    <col min="5127" max="5127" width="9" style="171" bestFit="1" customWidth="1"/>
    <col min="5128" max="5376" width="9.140625" style="171"/>
    <col min="5377" max="5377" width="6.85546875" style="171" customWidth="1"/>
    <col min="5378" max="5378" width="40.7109375" style="171" customWidth="1"/>
    <col min="5379" max="5379" width="16.140625" style="171" customWidth="1"/>
    <col min="5380" max="5380" width="29.28515625" style="171" customWidth="1"/>
    <col min="5381" max="5382" width="9.140625" style="171"/>
    <col min="5383" max="5383" width="9" style="171" bestFit="1" customWidth="1"/>
    <col min="5384" max="5632" width="9.140625" style="171"/>
    <col min="5633" max="5633" width="6.85546875" style="171" customWidth="1"/>
    <col min="5634" max="5634" width="40.7109375" style="171" customWidth="1"/>
    <col min="5635" max="5635" width="16.140625" style="171" customWidth="1"/>
    <col min="5636" max="5636" width="29.28515625" style="171" customWidth="1"/>
    <col min="5637" max="5638" width="9.140625" style="171"/>
    <col min="5639" max="5639" width="9" style="171" bestFit="1" customWidth="1"/>
    <col min="5640" max="5888" width="9.140625" style="171"/>
    <col min="5889" max="5889" width="6.85546875" style="171" customWidth="1"/>
    <col min="5890" max="5890" width="40.7109375" style="171" customWidth="1"/>
    <col min="5891" max="5891" width="16.140625" style="171" customWidth="1"/>
    <col min="5892" max="5892" width="29.28515625" style="171" customWidth="1"/>
    <col min="5893" max="5894" width="9.140625" style="171"/>
    <col min="5895" max="5895" width="9" style="171" bestFit="1" customWidth="1"/>
    <col min="5896" max="6144" width="9.140625" style="171"/>
    <col min="6145" max="6145" width="6.85546875" style="171" customWidth="1"/>
    <col min="6146" max="6146" width="40.7109375" style="171" customWidth="1"/>
    <col min="6147" max="6147" width="16.140625" style="171" customWidth="1"/>
    <col min="6148" max="6148" width="29.28515625" style="171" customWidth="1"/>
    <col min="6149" max="6150" width="9.140625" style="171"/>
    <col min="6151" max="6151" width="9" style="171" bestFit="1" customWidth="1"/>
    <col min="6152" max="6400" width="9.140625" style="171"/>
    <col min="6401" max="6401" width="6.85546875" style="171" customWidth="1"/>
    <col min="6402" max="6402" width="40.7109375" style="171" customWidth="1"/>
    <col min="6403" max="6403" width="16.140625" style="171" customWidth="1"/>
    <col min="6404" max="6404" width="29.28515625" style="171" customWidth="1"/>
    <col min="6405" max="6406" width="9.140625" style="171"/>
    <col min="6407" max="6407" width="9" style="171" bestFit="1" customWidth="1"/>
    <col min="6408" max="6656" width="9.140625" style="171"/>
    <col min="6657" max="6657" width="6.85546875" style="171" customWidth="1"/>
    <col min="6658" max="6658" width="40.7109375" style="171" customWidth="1"/>
    <col min="6659" max="6659" width="16.140625" style="171" customWidth="1"/>
    <col min="6660" max="6660" width="29.28515625" style="171" customWidth="1"/>
    <col min="6661" max="6662" width="9.140625" style="171"/>
    <col min="6663" max="6663" width="9" style="171" bestFit="1" customWidth="1"/>
    <col min="6664" max="6912" width="9.140625" style="171"/>
    <col min="6913" max="6913" width="6.85546875" style="171" customWidth="1"/>
    <col min="6914" max="6914" width="40.7109375" style="171" customWidth="1"/>
    <col min="6915" max="6915" width="16.140625" style="171" customWidth="1"/>
    <col min="6916" max="6916" width="29.28515625" style="171" customWidth="1"/>
    <col min="6917" max="6918" width="9.140625" style="171"/>
    <col min="6919" max="6919" width="9" style="171" bestFit="1" customWidth="1"/>
    <col min="6920" max="7168" width="9.140625" style="171"/>
    <col min="7169" max="7169" width="6.85546875" style="171" customWidth="1"/>
    <col min="7170" max="7170" width="40.7109375" style="171" customWidth="1"/>
    <col min="7171" max="7171" width="16.140625" style="171" customWidth="1"/>
    <col min="7172" max="7172" width="29.28515625" style="171" customWidth="1"/>
    <col min="7173" max="7174" width="9.140625" style="171"/>
    <col min="7175" max="7175" width="9" style="171" bestFit="1" customWidth="1"/>
    <col min="7176" max="7424" width="9.140625" style="171"/>
    <col min="7425" max="7425" width="6.85546875" style="171" customWidth="1"/>
    <col min="7426" max="7426" width="40.7109375" style="171" customWidth="1"/>
    <col min="7427" max="7427" width="16.140625" style="171" customWidth="1"/>
    <col min="7428" max="7428" width="29.28515625" style="171" customWidth="1"/>
    <col min="7429" max="7430" width="9.140625" style="171"/>
    <col min="7431" max="7431" width="9" style="171" bestFit="1" customWidth="1"/>
    <col min="7432" max="7680" width="9.140625" style="171"/>
    <col min="7681" max="7681" width="6.85546875" style="171" customWidth="1"/>
    <col min="7682" max="7682" width="40.7109375" style="171" customWidth="1"/>
    <col min="7683" max="7683" width="16.140625" style="171" customWidth="1"/>
    <col min="7684" max="7684" width="29.28515625" style="171" customWidth="1"/>
    <col min="7685" max="7686" width="9.140625" style="171"/>
    <col min="7687" max="7687" width="9" style="171" bestFit="1" customWidth="1"/>
    <col min="7688" max="7936" width="9.140625" style="171"/>
    <col min="7937" max="7937" width="6.85546875" style="171" customWidth="1"/>
    <col min="7938" max="7938" width="40.7109375" style="171" customWidth="1"/>
    <col min="7939" max="7939" width="16.140625" style="171" customWidth="1"/>
    <col min="7940" max="7940" width="29.28515625" style="171" customWidth="1"/>
    <col min="7941" max="7942" width="9.140625" style="171"/>
    <col min="7943" max="7943" width="9" style="171" bestFit="1" customWidth="1"/>
    <col min="7944" max="8192" width="9.140625" style="171"/>
    <col min="8193" max="8193" width="6.85546875" style="171" customWidth="1"/>
    <col min="8194" max="8194" width="40.7109375" style="171" customWidth="1"/>
    <col min="8195" max="8195" width="16.140625" style="171" customWidth="1"/>
    <col min="8196" max="8196" width="29.28515625" style="171" customWidth="1"/>
    <col min="8197" max="8198" width="9.140625" style="171"/>
    <col min="8199" max="8199" width="9" style="171" bestFit="1" customWidth="1"/>
    <col min="8200" max="8448" width="9.140625" style="171"/>
    <col min="8449" max="8449" width="6.85546875" style="171" customWidth="1"/>
    <col min="8450" max="8450" width="40.7109375" style="171" customWidth="1"/>
    <col min="8451" max="8451" width="16.140625" style="171" customWidth="1"/>
    <col min="8452" max="8452" width="29.28515625" style="171" customWidth="1"/>
    <col min="8453" max="8454" width="9.140625" style="171"/>
    <col min="8455" max="8455" width="9" style="171" bestFit="1" customWidth="1"/>
    <col min="8456" max="8704" width="9.140625" style="171"/>
    <col min="8705" max="8705" width="6.85546875" style="171" customWidth="1"/>
    <col min="8706" max="8706" width="40.7109375" style="171" customWidth="1"/>
    <col min="8707" max="8707" width="16.140625" style="171" customWidth="1"/>
    <col min="8708" max="8708" width="29.28515625" style="171" customWidth="1"/>
    <col min="8709" max="8710" width="9.140625" style="171"/>
    <col min="8711" max="8711" width="9" style="171" bestFit="1" customWidth="1"/>
    <col min="8712" max="8960" width="9.140625" style="171"/>
    <col min="8961" max="8961" width="6.85546875" style="171" customWidth="1"/>
    <col min="8962" max="8962" width="40.7109375" style="171" customWidth="1"/>
    <col min="8963" max="8963" width="16.140625" style="171" customWidth="1"/>
    <col min="8964" max="8964" width="29.28515625" style="171" customWidth="1"/>
    <col min="8965" max="8966" width="9.140625" style="171"/>
    <col min="8967" max="8967" width="9" style="171" bestFit="1" customWidth="1"/>
    <col min="8968" max="9216" width="9.140625" style="171"/>
    <col min="9217" max="9217" width="6.85546875" style="171" customWidth="1"/>
    <col min="9218" max="9218" width="40.7109375" style="171" customWidth="1"/>
    <col min="9219" max="9219" width="16.140625" style="171" customWidth="1"/>
    <col min="9220" max="9220" width="29.28515625" style="171" customWidth="1"/>
    <col min="9221" max="9222" width="9.140625" style="171"/>
    <col min="9223" max="9223" width="9" style="171" bestFit="1" customWidth="1"/>
    <col min="9224" max="9472" width="9.140625" style="171"/>
    <col min="9473" max="9473" width="6.85546875" style="171" customWidth="1"/>
    <col min="9474" max="9474" width="40.7109375" style="171" customWidth="1"/>
    <col min="9475" max="9475" width="16.140625" style="171" customWidth="1"/>
    <col min="9476" max="9476" width="29.28515625" style="171" customWidth="1"/>
    <col min="9477" max="9478" width="9.140625" style="171"/>
    <col min="9479" max="9479" width="9" style="171" bestFit="1" customWidth="1"/>
    <col min="9480" max="9728" width="9.140625" style="171"/>
    <col min="9729" max="9729" width="6.85546875" style="171" customWidth="1"/>
    <col min="9730" max="9730" width="40.7109375" style="171" customWidth="1"/>
    <col min="9731" max="9731" width="16.140625" style="171" customWidth="1"/>
    <col min="9732" max="9732" width="29.28515625" style="171" customWidth="1"/>
    <col min="9733" max="9734" width="9.140625" style="171"/>
    <col min="9735" max="9735" width="9" style="171" bestFit="1" customWidth="1"/>
    <col min="9736" max="9984" width="9.140625" style="171"/>
    <col min="9985" max="9985" width="6.85546875" style="171" customWidth="1"/>
    <col min="9986" max="9986" width="40.7109375" style="171" customWidth="1"/>
    <col min="9987" max="9987" width="16.140625" style="171" customWidth="1"/>
    <col min="9988" max="9988" width="29.28515625" style="171" customWidth="1"/>
    <col min="9989" max="9990" width="9.140625" style="171"/>
    <col min="9991" max="9991" width="9" style="171" bestFit="1" customWidth="1"/>
    <col min="9992" max="10240" width="9.140625" style="171"/>
    <col min="10241" max="10241" width="6.85546875" style="171" customWidth="1"/>
    <col min="10242" max="10242" width="40.7109375" style="171" customWidth="1"/>
    <col min="10243" max="10243" width="16.140625" style="171" customWidth="1"/>
    <col min="10244" max="10244" width="29.28515625" style="171" customWidth="1"/>
    <col min="10245" max="10246" width="9.140625" style="171"/>
    <col min="10247" max="10247" width="9" style="171" bestFit="1" customWidth="1"/>
    <col min="10248" max="10496" width="9.140625" style="171"/>
    <col min="10497" max="10497" width="6.85546875" style="171" customWidth="1"/>
    <col min="10498" max="10498" width="40.7109375" style="171" customWidth="1"/>
    <col min="10499" max="10499" width="16.140625" style="171" customWidth="1"/>
    <col min="10500" max="10500" width="29.28515625" style="171" customWidth="1"/>
    <col min="10501" max="10502" width="9.140625" style="171"/>
    <col min="10503" max="10503" width="9" style="171" bestFit="1" customWidth="1"/>
    <col min="10504" max="10752" width="9.140625" style="171"/>
    <col min="10753" max="10753" width="6.85546875" style="171" customWidth="1"/>
    <col min="10754" max="10754" width="40.7109375" style="171" customWidth="1"/>
    <col min="10755" max="10755" width="16.140625" style="171" customWidth="1"/>
    <col min="10756" max="10756" width="29.28515625" style="171" customWidth="1"/>
    <col min="10757" max="10758" width="9.140625" style="171"/>
    <col min="10759" max="10759" width="9" style="171" bestFit="1" customWidth="1"/>
    <col min="10760" max="11008" width="9.140625" style="171"/>
    <col min="11009" max="11009" width="6.85546875" style="171" customWidth="1"/>
    <col min="11010" max="11010" width="40.7109375" style="171" customWidth="1"/>
    <col min="11011" max="11011" width="16.140625" style="171" customWidth="1"/>
    <col min="11012" max="11012" width="29.28515625" style="171" customWidth="1"/>
    <col min="11013" max="11014" width="9.140625" style="171"/>
    <col min="11015" max="11015" width="9" style="171" bestFit="1" customWidth="1"/>
    <col min="11016" max="11264" width="9.140625" style="171"/>
    <col min="11265" max="11265" width="6.85546875" style="171" customWidth="1"/>
    <col min="11266" max="11266" width="40.7109375" style="171" customWidth="1"/>
    <col min="11267" max="11267" width="16.140625" style="171" customWidth="1"/>
    <col min="11268" max="11268" width="29.28515625" style="171" customWidth="1"/>
    <col min="11269" max="11270" width="9.140625" style="171"/>
    <col min="11271" max="11271" width="9" style="171" bestFit="1" customWidth="1"/>
    <col min="11272" max="11520" width="9.140625" style="171"/>
    <col min="11521" max="11521" width="6.85546875" style="171" customWidth="1"/>
    <col min="11522" max="11522" width="40.7109375" style="171" customWidth="1"/>
    <col min="11523" max="11523" width="16.140625" style="171" customWidth="1"/>
    <col min="11524" max="11524" width="29.28515625" style="171" customWidth="1"/>
    <col min="11525" max="11526" width="9.140625" style="171"/>
    <col min="11527" max="11527" width="9" style="171" bestFit="1" customWidth="1"/>
    <col min="11528" max="11776" width="9.140625" style="171"/>
    <col min="11777" max="11777" width="6.85546875" style="171" customWidth="1"/>
    <col min="11778" max="11778" width="40.7109375" style="171" customWidth="1"/>
    <col min="11779" max="11779" width="16.140625" style="171" customWidth="1"/>
    <col min="11780" max="11780" width="29.28515625" style="171" customWidth="1"/>
    <col min="11781" max="11782" width="9.140625" style="171"/>
    <col min="11783" max="11783" width="9" style="171" bestFit="1" customWidth="1"/>
    <col min="11784" max="12032" width="9.140625" style="171"/>
    <col min="12033" max="12033" width="6.85546875" style="171" customWidth="1"/>
    <col min="12034" max="12034" width="40.7109375" style="171" customWidth="1"/>
    <col min="12035" max="12035" width="16.140625" style="171" customWidth="1"/>
    <col min="12036" max="12036" width="29.28515625" style="171" customWidth="1"/>
    <col min="12037" max="12038" width="9.140625" style="171"/>
    <col min="12039" max="12039" width="9" style="171" bestFit="1" customWidth="1"/>
    <col min="12040" max="12288" width="9.140625" style="171"/>
    <col min="12289" max="12289" width="6.85546875" style="171" customWidth="1"/>
    <col min="12290" max="12290" width="40.7109375" style="171" customWidth="1"/>
    <col min="12291" max="12291" width="16.140625" style="171" customWidth="1"/>
    <col min="12292" max="12292" width="29.28515625" style="171" customWidth="1"/>
    <col min="12293" max="12294" width="9.140625" style="171"/>
    <col min="12295" max="12295" width="9" style="171" bestFit="1" customWidth="1"/>
    <col min="12296" max="12544" width="9.140625" style="171"/>
    <col min="12545" max="12545" width="6.85546875" style="171" customWidth="1"/>
    <col min="12546" max="12546" width="40.7109375" style="171" customWidth="1"/>
    <col min="12547" max="12547" width="16.140625" style="171" customWidth="1"/>
    <col min="12548" max="12548" width="29.28515625" style="171" customWidth="1"/>
    <col min="12549" max="12550" width="9.140625" style="171"/>
    <col min="12551" max="12551" width="9" style="171" bestFit="1" customWidth="1"/>
    <col min="12552" max="12800" width="9.140625" style="171"/>
    <col min="12801" max="12801" width="6.85546875" style="171" customWidth="1"/>
    <col min="12802" max="12802" width="40.7109375" style="171" customWidth="1"/>
    <col min="12803" max="12803" width="16.140625" style="171" customWidth="1"/>
    <col min="12804" max="12804" width="29.28515625" style="171" customWidth="1"/>
    <col min="12805" max="12806" width="9.140625" style="171"/>
    <col min="12807" max="12807" width="9" style="171" bestFit="1" customWidth="1"/>
    <col min="12808" max="13056" width="9.140625" style="171"/>
    <col min="13057" max="13057" width="6.85546875" style="171" customWidth="1"/>
    <col min="13058" max="13058" width="40.7109375" style="171" customWidth="1"/>
    <col min="13059" max="13059" width="16.140625" style="171" customWidth="1"/>
    <col min="13060" max="13060" width="29.28515625" style="171" customWidth="1"/>
    <col min="13061" max="13062" width="9.140625" style="171"/>
    <col min="13063" max="13063" width="9" style="171" bestFit="1" customWidth="1"/>
    <col min="13064" max="13312" width="9.140625" style="171"/>
    <col min="13313" max="13313" width="6.85546875" style="171" customWidth="1"/>
    <col min="13314" max="13314" width="40.7109375" style="171" customWidth="1"/>
    <col min="13315" max="13315" width="16.140625" style="171" customWidth="1"/>
    <col min="13316" max="13316" width="29.28515625" style="171" customWidth="1"/>
    <col min="13317" max="13318" width="9.140625" style="171"/>
    <col min="13319" max="13319" width="9" style="171" bestFit="1" customWidth="1"/>
    <col min="13320" max="13568" width="9.140625" style="171"/>
    <col min="13569" max="13569" width="6.85546875" style="171" customWidth="1"/>
    <col min="13570" max="13570" width="40.7109375" style="171" customWidth="1"/>
    <col min="13571" max="13571" width="16.140625" style="171" customWidth="1"/>
    <col min="13572" max="13572" width="29.28515625" style="171" customWidth="1"/>
    <col min="13573" max="13574" width="9.140625" style="171"/>
    <col min="13575" max="13575" width="9" style="171" bestFit="1" customWidth="1"/>
    <col min="13576" max="13824" width="9.140625" style="171"/>
    <col min="13825" max="13825" width="6.85546875" style="171" customWidth="1"/>
    <col min="13826" max="13826" width="40.7109375" style="171" customWidth="1"/>
    <col min="13827" max="13827" width="16.140625" style="171" customWidth="1"/>
    <col min="13828" max="13828" width="29.28515625" style="171" customWidth="1"/>
    <col min="13829" max="13830" width="9.140625" style="171"/>
    <col min="13831" max="13831" width="9" style="171" bestFit="1" customWidth="1"/>
    <col min="13832" max="14080" width="9.140625" style="171"/>
    <col min="14081" max="14081" width="6.85546875" style="171" customWidth="1"/>
    <col min="14082" max="14082" width="40.7109375" style="171" customWidth="1"/>
    <col min="14083" max="14083" width="16.140625" style="171" customWidth="1"/>
    <col min="14084" max="14084" width="29.28515625" style="171" customWidth="1"/>
    <col min="14085" max="14086" width="9.140625" style="171"/>
    <col min="14087" max="14087" width="9" style="171" bestFit="1" customWidth="1"/>
    <col min="14088" max="14336" width="9.140625" style="171"/>
    <col min="14337" max="14337" width="6.85546875" style="171" customWidth="1"/>
    <col min="14338" max="14338" width="40.7109375" style="171" customWidth="1"/>
    <col min="14339" max="14339" width="16.140625" style="171" customWidth="1"/>
    <col min="14340" max="14340" width="29.28515625" style="171" customWidth="1"/>
    <col min="14341" max="14342" width="9.140625" style="171"/>
    <col min="14343" max="14343" width="9" style="171" bestFit="1" customWidth="1"/>
    <col min="14344" max="14592" width="9.140625" style="171"/>
    <col min="14593" max="14593" width="6.85546875" style="171" customWidth="1"/>
    <col min="14594" max="14594" width="40.7109375" style="171" customWidth="1"/>
    <col min="14595" max="14595" width="16.140625" style="171" customWidth="1"/>
    <col min="14596" max="14596" width="29.28515625" style="171" customWidth="1"/>
    <col min="14597" max="14598" width="9.140625" style="171"/>
    <col min="14599" max="14599" width="9" style="171" bestFit="1" customWidth="1"/>
    <col min="14600" max="14848" width="9.140625" style="171"/>
    <col min="14849" max="14849" width="6.85546875" style="171" customWidth="1"/>
    <col min="14850" max="14850" width="40.7109375" style="171" customWidth="1"/>
    <col min="14851" max="14851" width="16.140625" style="171" customWidth="1"/>
    <col min="14852" max="14852" width="29.28515625" style="171" customWidth="1"/>
    <col min="14853" max="14854" width="9.140625" style="171"/>
    <col min="14855" max="14855" width="9" style="171" bestFit="1" customWidth="1"/>
    <col min="14856" max="15104" width="9.140625" style="171"/>
    <col min="15105" max="15105" width="6.85546875" style="171" customWidth="1"/>
    <col min="15106" max="15106" width="40.7109375" style="171" customWidth="1"/>
    <col min="15107" max="15107" width="16.140625" style="171" customWidth="1"/>
    <col min="15108" max="15108" width="29.28515625" style="171" customWidth="1"/>
    <col min="15109" max="15110" width="9.140625" style="171"/>
    <col min="15111" max="15111" width="9" style="171" bestFit="1" customWidth="1"/>
    <col min="15112" max="15360" width="9.140625" style="171"/>
    <col min="15361" max="15361" width="6.85546875" style="171" customWidth="1"/>
    <col min="15362" max="15362" width="40.7109375" style="171" customWidth="1"/>
    <col min="15363" max="15363" width="16.140625" style="171" customWidth="1"/>
    <col min="15364" max="15364" width="29.28515625" style="171" customWidth="1"/>
    <col min="15365" max="15366" width="9.140625" style="171"/>
    <col min="15367" max="15367" width="9" style="171" bestFit="1" customWidth="1"/>
    <col min="15368" max="15616" width="9.140625" style="171"/>
    <col min="15617" max="15617" width="6.85546875" style="171" customWidth="1"/>
    <col min="15618" max="15618" width="40.7109375" style="171" customWidth="1"/>
    <col min="15619" max="15619" width="16.140625" style="171" customWidth="1"/>
    <col min="15620" max="15620" width="29.28515625" style="171" customWidth="1"/>
    <col min="15621" max="15622" width="9.140625" style="171"/>
    <col min="15623" max="15623" width="9" style="171" bestFit="1" customWidth="1"/>
    <col min="15624" max="15872" width="9.140625" style="171"/>
    <col min="15873" max="15873" width="6.85546875" style="171" customWidth="1"/>
    <col min="15874" max="15874" width="40.7109375" style="171" customWidth="1"/>
    <col min="15875" max="15875" width="16.140625" style="171" customWidth="1"/>
    <col min="15876" max="15876" width="29.28515625" style="171" customWidth="1"/>
    <col min="15877" max="15878" width="9.140625" style="171"/>
    <col min="15879" max="15879" width="9" style="171" bestFit="1" customWidth="1"/>
    <col min="15880" max="16128" width="9.140625" style="171"/>
    <col min="16129" max="16129" width="6.85546875" style="171" customWidth="1"/>
    <col min="16130" max="16130" width="40.7109375" style="171" customWidth="1"/>
    <col min="16131" max="16131" width="16.140625" style="171" customWidth="1"/>
    <col min="16132" max="16132" width="29.28515625" style="171" customWidth="1"/>
    <col min="16133" max="16134" width="9.140625" style="171"/>
    <col min="16135" max="16135" width="9" style="171" bestFit="1" customWidth="1"/>
    <col min="16136" max="16384" width="9.140625" style="171"/>
  </cols>
  <sheetData>
    <row r="1" spans="1:7" ht="12" customHeight="1">
      <c r="A1" s="881" t="s">
        <v>0</v>
      </c>
      <c r="B1" s="881"/>
      <c r="C1" s="881"/>
      <c r="D1" s="881"/>
    </row>
    <row r="2" spans="1:7" ht="12" customHeight="1">
      <c r="A2" s="881" t="s">
        <v>223</v>
      </c>
      <c r="B2" s="881"/>
      <c r="C2" s="881"/>
      <c r="D2" s="881"/>
    </row>
    <row r="3" spans="1:7" ht="15.75" customHeight="1">
      <c r="A3" s="882" t="s">
        <v>240</v>
      </c>
      <c r="B3" s="882"/>
      <c r="C3" s="882"/>
      <c r="D3" s="882"/>
    </row>
    <row r="4" spans="1:7" ht="14.85" customHeight="1">
      <c r="A4" s="172"/>
      <c r="B4" s="172"/>
      <c r="C4" s="172"/>
      <c r="D4" s="173" t="s">
        <v>1</v>
      </c>
    </row>
    <row r="5" spans="1:7" ht="27.6" customHeight="1">
      <c r="A5" s="174" t="s">
        <v>6</v>
      </c>
      <c r="B5" s="174" t="s">
        <v>2</v>
      </c>
      <c r="C5" s="175" t="s">
        <v>3</v>
      </c>
      <c r="D5" s="174" t="s">
        <v>45</v>
      </c>
    </row>
    <row r="6" spans="1:7" ht="20.85" customHeight="1">
      <c r="A6" s="174" t="s">
        <v>7</v>
      </c>
      <c r="B6" s="175" t="s">
        <v>38</v>
      </c>
      <c r="C6" s="176">
        <v>9307</v>
      </c>
      <c r="D6" s="177"/>
    </row>
    <row r="7" spans="1:7" ht="24.6" customHeight="1">
      <c r="A7" s="178">
        <v>1</v>
      </c>
      <c r="B7" s="175" t="s">
        <v>8</v>
      </c>
      <c r="C7" s="176">
        <v>1487</v>
      </c>
      <c r="D7" s="177"/>
    </row>
    <row r="8" spans="1:7" ht="13.5" customHeight="1">
      <c r="A8" s="179" t="s">
        <v>18</v>
      </c>
      <c r="B8" s="180" t="s">
        <v>19</v>
      </c>
      <c r="C8" s="181">
        <v>1487</v>
      </c>
      <c r="D8" s="182"/>
      <c r="G8" s="183">
        <v>12345</v>
      </c>
    </row>
    <row r="9" spans="1:7" ht="13.5" customHeight="1">
      <c r="A9" s="179" t="s">
        <v>18</v>
      </c>
      <c r="B9" s="180" t="s">
        <v>20</v>
      </c>
      <c r="C9" s="182"/>
      <c r="D9" s="182"/>
      <c r="G9" s="183">
        <v>12345</v>
      </c>
    </row>
    <row r="10" spans="1:7" ht="24.6" customHeight="1">
      <c r="A10" s="179" t="s">
        <v>18</v>
      </c>
      <c r="B10" s="180" t="s">
        <v>21</v>
      </c>
      <c r="C10" s="177"/>
      <c r="D10" s="177"/>
    </row>
    <row r="11" spans="1:7" ht="13.5" customHeight="1">
      <c r="A11" s="179" t="s">
        <v>18</v>
      </c>
      <c r="B11" s="180" t="s">
        <v>22</v>
      </c>
      <c r="C11" s="182"/>
      <c r="D11" s="182"/>
    </row>
    <row r="12" spans="1:7" ht="13.5" customHeight="1">
      <c r="A12" s="184">
        <v>2</v>
      </c>
      <c r="B12" s="175" t="s">
        <v>9</v>
      </c>
      <c r="C12" s="185">
        <v>784</v>
      </c>
      <c r="D12" s="182"/>
    </row>
    <row r="13" spans="1:7" ht="13.5" customHeight="1">
      <c r="A13" s="184">
        <v>3</v>
      </c>
      <c r="B13" s="175" t="s">
        <v>10</v>
      </c>
      <c r="C13" s="185">
        <v>31</v>
      </c>
      <c r="D13" s="182"/>
    </row>
    <row r="14" spans="1:7" ht="15.2" customHeight="1">
      <c r="A14" s="184">
        <v>4</v>
      </c>
      <c r="B14" s="175" t="s">
        <v>11</v>
      </c>
      <c r="C14" s="176">
        <v>3700</v>
      </c>
      <c r="D14" s="182"/>
    </row>
    <row r="15" spans="1:7" ht="37.5" customHeight="1">
      <c r="A15" s="184">
        <v>5</v>
      </c>
      <c r="B15" s="175" t="s">
        <v>12</v>
      </c>
      <c r="C15" s="177"/>
      <c r="D15" s="177"/>
    </row>
    <row r="16" spans="1:7" ht="14.85" customHeight="1">
      <c r="A16" s="184">
        <v>6</v>
      </c>
      <c r="B16" s="175" t="s">
        <v>13</v>
      </c>
      <c r="C16" s="176">
        <v>3013</v>
      </c>
      <c r="D16" s="182"/>
    </row>
    <row r="17" spans="1:7" ht="14.85" customHeight="1">
      <c r="A17" s="184">
        <v>7</v>
      </c>
      <c r="B17" s="175" t="s">
        <v>14</v>
      </c>
      <c r="C17" s="185">
        <v>250</v>
      </c>
      <c r="D17" s="182"/>
    </row>
    <row r="18" spans="1:7" ht="24.6" customHeight="1">
      <c r="A18" s="179" t="s">
        <v>18</v>
      </c>
      <c r="B18" s="180" t="s">
        <v>23</v>
      </c>
      <c r="C18" s="186">
        <v>250</v>
      </c>
      <c r="D18" s="177"/>
    </row>
    <row r="19" spans="1:7" ht="13.5" customHeight="1">
      <c r="A19" s="179" t="s">
        <v>18</v>
      </c>
      <c r="B19" s="180" t="s">
        <v>24</v>
      </c>
      <c r="C19" s="182"/>
      <c r="D19" s="182"/>
    </row>
    <row r="20" spans="1:7" ht="13.5" customHeight="1">
      <c r="A20" s="179" t="s">
        <v>18</v>
      </c>
      <c r="B20" s="180" t="s">
        <v>25</v>
      </c>
      <c r="C20" s="182"/>
      <c r="D20" s="182"/>
    </row>
    <row r="21" spans="1:7" ht="13.5" customHeight="1">
      <c r="A21" s="184">
        <v>8</v>
      </c>
      <c r="B21" s="175" t="s">
        <v>15</v>
      </c>
      <c r="C21" s="182"/>
      <c r="D21" s="182"/>
    </row>
    <row r="22" spans="1:7" ht="24.6" customHeight="1">
      <c r="A22" s="184">
        <v>9</v>
      </c>
      <c r="B22" s="175" t="s">
        <v>16</v>
      </c>
      <c r="C22" s="177"/>
      <c r="D22" s="177"/>
    </row>
    <row r="23" spans="1:7" ht="13.5" customHeight="1">
      <c r="A23" s="184">
        <v>10</v>
      </c>
      <c r="B23" s="175" t="s">
        <v>17</v>
      </c>
      <c r="C23" s="185">
        <v>42</v>
      </c>
      <c r="D23" s="182"/>
    </row>
    <row r="24" spans="1:7" ht="13.5" customHeight="1">
      <c r="A24" s="182"/>
      <c r="B24" s="180" t="s">
        <v>39</v>
      </c>
      <c r="C24" s="182"/>
      <c r="D24" s="182"/>
    </row>
    <row r="25" spans="1:7" ht="26.45" customHeight="1">
      <c r="A25" s="177"/>
      <c r="B25" s="180" t="s">
        <v>5</v>
      </c>
      <c r="C25" s="186">
        <v>42</v>
      </c>
      <c r="D25" s="177"/>
    </row>
    <row r="26" spans="1:7" ht="14.25" customHeight="1">
      <c r="A26" s="174" t="s">
        <v>34</v>
      </c>
      <c r="B26" s="175" t="s">
        <v>226</v>
      </c>
      <c r="C26" s="176">
        <v>98646</v>
      </c>
      <c r="D26" s="182"/>
      <c r="E26" s="198">
        <f>C26-C45</f>
        <v>5982</v>
      </c>
    </row>
    <row r="27" spans="1:7" ht="13.7" customHeight="1">
      <c r="A27" s="184">
        <v>1</v>
      </c>
      <c r="B27" s="175" t="s">
        <v>26</v>
      </c>
      <c r="C27" s="185">
        <v>969</v>
      </c>
      <c r="D27" s="182"/>
      <c r="E27" s="198">
        <f>C26-C27-C34-C36</f>
        <v>96809</v>
      </c>
    </row>
    <row r="28" spans="1:7" ht="15.2" customHeight="1">
      <c r="A28" s="182"/>
      <c r="B28" s="180" t="s">
        <v>27</v>
      </c>
      <c r="C28" s="182"/>
      <c r="D28" s="182"/>
      <c r="E28" s="198">
        <f>C26-C27-C36</f>
        <v>97326</v>
      </c>
    </row>
    <row r="29" spans="1:7" ht="15.2" customHeight="1">
      <c r="A29" s="179" t="s">
        <v>18</v>
      </c>
      <c r="B29" s="180" t="s">
        <v>40</v>
      </c>
      <c r="C29" s="182"/>
      <c r="D29" s="182"/>
    </row>
    <row r="30" spans="1:7" ht="27" customHeight="1">
      <c r="A30" s="179" t="s">
        <v>18</v>
      </c>
      <c r="B30" s="180" t="s">
        <v>227</v>
      </c>
      <c r="C30" s="186">
        <v>969</v>
      </c>
      <c r="D30" s="177"/>
    </row>
    <row r="31" spans="1:7" ht="61.7" customHeight="1">
      <c r="A31" s="187">
        <v>2</v>
      </c>
      <c r="B31" s="188" t="s">
        <v>228</v>
      </c>
      <c r="C31" s="189">
        <v>85423</v>
      </c>
      <c r="D31" s="175" t="s">
        <v>229</v>
      </c>
      <c r="E31" s="198">
        <f>C31-C48</f>
        <v>26751</v>
      </c>
      <c r="F31" s="198">
        <f>E31+C51</f>
        <v>32391</v>
      </c>
      <c r="G31" s="198">
        <f>F31-10%*F31</f>
        <v>29151.9</v>
      </c>
    </row>
    <row r="32" spans="1:7" ht="13.7" customHeight="1">
      <c r="A32" s="182"/>
      <c r="B32" s="190" t="s">
        <v>39</v>
      </c>
      <c r="C32" s="182"/>
      <c r="D32" s="182"/>
    </row>
    <row r="33" spans="1:8" ht="70.5" customHeight="1">
      <c r="A33" s="179" t="s">
        <v>18</v>
      </c>
      <c r="B33" s="180" t="s">
        <v>28</v>
      </c>
      <c r="C33" s="181">
        <v>44853</v>
      </c>
      <c r="D33" s="180" t="s">
        <v>230</v>
      </c>
      <c r="E33" s="198">
        <f>C33+C39</f>
        <v>56239</v>
      </c>
      <c r="F33" s="198">
        <f>C31-C33</f>
        <v>40570</v>
      </c>
      <c r="G33" s="198">
        <f>F33-C57-C56</f>
        <v>26100</v>
      </c>
      <c r="H33" s="198">
        <f>G33-G33*10%</f>
        <v>23490</v>
      </c>
    </row>
    <row r="34" spans="1:8" ht="15.2" customHeight="1">
      <c r="A34" s="184">
        <v>3</v>
      </c>
      <c r="B34" s="175" t="s">
        <v>29</v>
      </c>
      <c r="C34" s="185">
        <v>517</v>
      </c>
      <c r="D34" s="182"/>
    </row>
    <row r="35" spans="1:8" ht="51.2" customHeight="1">
      <c r="A35" s="184">
        <v>4</v>
      </c>
      <c r="B35" s="175" t="s">
        <v>231</v>
      </c>
      <c r="C35" s="176">
        <v>11737</v>
      </c>
      <c r="D35" s="180" t="s">
        <v>232</v>
      </c>
    </row>
    <row r="36" spans="1:8" ht="32.450000000000003" customHeight="1">
      <c r="A36" s="191">
        <v>4.0999999999999996</v>
      </c>
      <c r="B36" s="175" t="s">
        <v>46</v>
      </c>
      <c r="C36" s="185">
        <v>351</v>
      </c>
      <c r="D36" s="177"/>
    </row>
    <row r="37" spans="1:8" ht="14.85" customHeight="1">
      <c r="A37" s="179" t="s">
        <v>47</v>
      </c>
      <c r="B37" s="180" t="s">
        <v>233</v>
      </c>
      <c r="C37" s="186">
        <v>351</v>
      </c>
      <c r="D37" s="182"/>
    </row>
    <row r="38" spans="1:8" ht="15.2" customHeight="1">
      <c r="A38" s="179" t="s">
        <v>47</v>
      </c>
      <c r="B38" s="180" t="s">
        <v>48</v>
      </c>
      <c r="C38" s="182"/>
      <c r="D38" s="182"/>
    </row>
    <row r="39" spans="1:8" ht="28.7" customHeight="1">
      <c r="A39" s="191">
        <v>4.2</v>
      </c>
      <c r="B39" s="175" t="s">
        <v>224</v>
      </c>
      <c r="C39" s="176">
        <v>11386</v>
      </c>
      <c r="D39" s="177"/>
    </row>
    <row r="40" spans="1:8" ht="17.25" customHeight="1">
      <c r="A40" s="192" t="s">
        <v>18</v>
      </c>
      <c r="B40" s="193" t="s">
        <v>233</v>
      </c>
      <c r="C40" s="194">
        <v>11386</v>
      </c>
      <c r="D40" s="182"/>
    </row>
    <row r="41" spans="1:8" ht="16.7" customHeight="1">
      <c r="A41" s="179" t="s">
        <v>47</v>
      </c>
      <c r="B41" s="180" t="s">
        <v>49</v>
      </c>
      <c r="C41" s="181">
        <v>11386</v>
      </c>
      <c r="D41" s="182"/>
    </row>
    <row r="42" spans="1:8" ht="41.1" customHeight="1">
      <c r="A42" s="174" t="s">
        <v>35</v>
      </c>
      <c r="B42" s="175" t="s">
        <v>30</v>
      </c>
      <c r="C42" s="195"/>
      <c r="D42" s="195"/>
    </row>
    <row r="43" spans="1:8" ht="30" customHeight="1">
      <c r="A43" s="177"/>
      <c r="B43" s="180" t="s">
        <v>4</v>
      </c>
      <c r="C43" s="177"/>
      <c r="D43" s="177"/>
    </row>
    <row r="44" spans="1:8" ht="26.45" customHeight="1">
      <c r="A44" s="174" t="s">
        <v>36</v>
      </c>
      <c r="B44" s="175" t="s">
        <v>31</v>
      </c>
      <c r="C44" s="177"/>
      <c r="D44" s="177"/>
    </row>
    <row r="45" spans="1:8" ht="34.5" customHeight="1">
      <c r="A45" s="174" t="s">
        <v>37</v>
      </c>
      <c r="B45" s="175" t="s">
        <v>234</v>
      </c>
      <c r="C45" s="176">
        <v>92664</v>
      </c>
      <c r="D45" s="177"/>
      <c r="E45" s="198">
        <f>C26-C6</f>
        <v>89339</v>
      </c>
    </row>
    <row r="46" spans="1:8" ht="15.2" customHeight="1">
      <c r="A46" s="178">
        <v>1</v>
      </c>
      <c r="B46" s="180" t="s">
        <v>32</v>
      </c>
      <c r="C46" s="181">
        <v>22255</v>
      </c>
      <c r="D46" s="182"/>
    </row>
    <row r="47" spans="1:8" ht="15.2" customHeight="1">
      <c r="A47" s="178">
        <v>2</v>
      </c>
      <c r="B47" s="180" t="s">
        <v>235</v>
      </c>
      <c r="C47" s="181">
        <v>11737</v>
      </c>
      <c r="D47" s="182"/>
      <c r="E47" s="198"/>
    </row>
    <row r="48" spans="1:8" ht="41.25" customHeight="1">
      <c r="A48" s="178">
        <v>3</v>
      </c>
      <c r="B48" s="180" t="s">
        <v>33</v>
      </c>
      <c r="C48" s="181">
        <v>58672</v>
      </c>
      <c r="D48" s="177"/>
    </row>
    <row r="49" spans="1:5" ht="40.5" customHeight="1">
      <c r="A49" s="179" t="s">
        <v>18</v>
      </c>
      <c r="B49" s="180" t="s">
        <v>236</v>
      </c>
      <c r="C49" s="196"/>
      <c r="D49" s="177"/>
    </row>
    <row r="50" spans="1:5" ht="31.5" customHeight="1">
      <c r="A50" s="179" t="s">
        <v>18</v>
      </c>
      <c r="B50" s="180" t="s">
        <v>41</v>
      </c>
      <c r="C50" s="181">
        <v>38562</v>
      </c>
      <c r="D50" s="177"/>
    </row>
    <row r="51" spans="1:5" ht="41.25" customHeight="1">
      <c r="A51" s="179" t="s">
        <v>18</v>
      </c>
      <c r="B51" s="199" t="s">
        <v>237</v>
      </c>
      <c r="C51" s="200">
        <v>5640</v>
      </c>
      <c r="D51" s="177"/>
    </row>
    <row r="52" spans="1:5" ht="13.7" customHeight="1">
      <c r="A52" s="182"/>
      <c r="B52" s="193" t="s">
        <v>238</v>
      </c>
      <c r="C52" s="197"/>
      <c r="D52" s="182"/>
    </row>
    <row r="53" spans="1:5" ht="13.7" customHeight="1">
      <c r="A53" s="182"/>
      <c r="B53" s="193" t="s">
        <v>42</v>
      </c>
      <c r="C53" s="194">
        <v>3390</v>
      </c>
      <c r="D53" s="182"/>
    </row>
    <row r="54" spans="1:5" ht="13.7" customHeight="1">
      <c r="A54" s="182"/>
      <c r="B54" s="193" t="s">
        <v>43</v>
      </c>
      <c r="C54" s="197"/>
      <c r="D54" s="182"/>
    </row>
    <row r="55" spans="1:5" ht="13.7" customHeight="1">
      <c r="A55" s="182"/>
      <c r="B55" s="193" t="s">
        <v>44</v>
      </c>
      <c r="C55" s="194">
        <v>2250</v>
      </c>
      <c r="D55" s="182"/>
    </row>
    <row r="56" spans="1:5" ht="45.75" customHeight="1">
      <c r="A56" s="179" t="s">
        <v>18</v>
      </c>
      <c r="B56" s="180" t="s">
        <v>55</v>
      </c>
      <c r="C56" s="181">
        <v>1623</v>
      </c>
      <c r="D56" s="177"/>
    </row>
    <row r="57" spans="1:5" ht="21.2" customHeight="1">
      <c r="A57" s="179" t="s">
        <v>18</v>
      </c>
      <c r="B57" s="180" t="s">
        <v>239</v>
      </c>
      <c r="C57" s="181">
        <v>12847</v>
      </c>
      <c r="D57" s="177"/>
    </row>
    <row r="58" spans="1:5" ht="24" customHeight="1">
      <c r="A58" s="179" t="s">
        <v>47</v>
      </c>
      <c r="B58" s="180" t="s">
        <v>50</v>
      </c>
      <c r="C58" s="181">
        <v>6086</v>
      </c>
      <c r="D58" s="182"/>
      <c r="E58" s="198">
        <f>C58+C59</f>
        <v>6738</v>
      </c>
    </row>
    <row r="59" spans="1:5" ht="25.5" customHeight="1">
      <c r="A59" s="179" t="s">
        <v>47</v>
      </c>
      <c r="B59" s="180" t="s">
        <v>51</v>
      </c>
      <c r="C59" s="186">
        <v>652</v>
      </c>
      <c r="D59" s="182"/>
    </row>
    <row r="60" spans="1:5" ht="84" customHeight="1">
      <c r="A60" s="179" t="s">
        <v>47</v>
      </c>
      <c r="B60" s="195" t="s">
        <v>241</v>
      </c>
      <c r="C60" s="186">
        <v>210</v>
      </c>
      <c r="D60" s="195"/>
      <c r="E60" s="198">
        <f>C60+C61+C62+C64+C63</f>
        <v>6109</v>
      </c>
    </row>
    <row r="61" spans="1:5" ht="54" customHeight="1">
      <c r="A61" s="179" t="s">
        <v>47</v>
      </c>
      <c r="B61" s="195" t="s">
        <v>242</v>
      </c>
      <c r="C61" s="186">
        <v>863</v>
      </c>
      <c r="D61" s="177"/>
    </row>
    <row r="62" spans="1:5" ht="59.25" customHeight="1">
      <c r="A62" s="179" t="s">
        <v>47</v>
      </c>
      <c r="B62" s="180" t="s">
        <v>52</v>
      </c>
      <c r="C62" s="186">
        <v>358</v>
      </c>
      <c r="D62" s="195"/>
    </row>
    <row r="63" spans="1:5" ht="39.75" customHeight="1">
      <c r="A63" s="179" t="s">
        <v>47</v>
      </c>
      <c r="B63" s="180" t="s">
        <v>53</v>
      </c>
      <c r="C63" s="186">
        <v>663</v>
      </c>
      <c r="D63" s="177"/>
    </row>
    <row r="64" spans="1:5" ht="51" customHeight="1">
      <c r="A64" s="179" t="s">
        <v>47</v>
      </c>
      <c r="B64" s="180" t="s">
        <v>54</v>
      </c>
      <c r="C64" s="181">
        <v>4015</v>
      </c>
      <c r="D64" s="177"/>
    </row>
    <row r="65" spans="1:4" ht="13.5" customHeight="1">
      <c r="A65" s="878" t="s">
        <v>243</v>
      </c>
      <c r="B65" s="878"/>
      <c r="C65" s="878"/>
      <c r="D65" s="878"/>
    </row>
    <row r="66" spans="1:4" ht="47.25" customHeight="1">
      <c r="A66" s="1010" t="s">
        <v>244</v>
      </c>
      <c r="B66" s="1010"/>
      <c r="C66" s="1010"/>
      <c r="D66" s="1010"/>
    </row>
  </sheetData>
  <mergeCells count="5">
    <mergeCell ref="A1:D1"/>
    <mergeCell ref="A2:D2"/>
    <mergeCell ref="A3:D3"/>
    <mergeCell ref="A65:D65"/>
    <mergeCell ref="A66:D66"/>
  </mergeCells>
  <pageMargins left="0.7" right="0.7" top="0.75" bottom="0.75" header="0.3" footer="0.3"/>
  <pageSetup paperSize="9"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PL1.BieuDT</vt:lpstr>
      <vt:lpstr>PL2,Các nhiệm vụ chi khác</vt:lpstr>
      <vt:lpstr>PL3. Truong hoc</vt:lpstr>
      <vt:lpstr>dt cac dv gui</vt:lpstr>
      <vt:lpstr>Mở lớp của TTCT</vt:lpstr>
      <vt:lpstr>An ninh</vt:lpstr>
      <vt:lpstr>Quoc phong</vt:lpstr>
      <vt:lpstr>Đh 3 đơn vị</vt:lpstr>
      <vt:lpstr>Hội đồng</vt:lpstr>
      <vt:lpstr>Ban KTNS</vt:lpstr>
      <vt:lpstr>Ban VHXH</vt:lpstr>
      <vt:lpstr>CTCC&amp;VSMT</vt:lpstr>
      <vt:lpstr>DT tinh giao</vt:lpstr>
      <vt:lpstr>PL1.BieuDT!Print_Area</vt:lpstr>
      <vt:lpstr>'PL2,Các nhiệm vụ chi khác'!Print_Area</vt:lpstr>
      <vt:lpstr>'PL3. Truong hoc'!Print_Area</vt:lpstr>
      <vt:lpstr>PL1.BieuDT!Print_Titles</vt:lpstr>
      <vt:lpstr>'PL2,Các nhiệm vụ chi khác'!Print_Titles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qlns</dc:creator>
  <cp:lastModifiedBy>Admin</cp:lastModifiedBy>
  <cp:lastPrinted>2025-08-22T09:14:44Z</cp:lastPrinted>
  <dcterms:created xsi:type="dcterms:W3CDTF">2025-07-01T09:14:53Z</dcterms:created>
  <dcterms:modified xsi:type="dcterms:W3CDTF">2025-08-22T10:40:33Z</dcterms:modified>
</cp:coreProperties>
</file>