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 firstSheet="1" activeTab="1"/>
  </bookViews>
  <sheets>
    <sheet name="PL1. BẢNG TỔNG HỢP VỐN" sheetId="3" state="hidden" r:id="rId1"/>
    <sheet name="PL2.TỔNG HỢP DỰ ÁN 2025" sheetId="1" r:id="rId2"/>
    <sheet name="CÂN ĐỐI TIỀN ĐẤT 2025. KO IN" sheetId="2" state="hidden" r:id="rId3"/>
    <sheet name="Ghi Chú riêng. KO IN" sheetId="4" state="hidden" r:id="rId4"/>
  </sheets>
  <definedNames>
    <definedName name="_xlnm.Print_Area" localSheetId="1">'PL2.TỔNG HỢP DỰ ÁN 2025'!$A$1:$W$61</definedName>
    <definedName name="_xlnm.Print_Titles" localSheetId="1">'PL2.TỔNG HỢP DỰ ÁN 2025'!$7:$9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1" l="1"/>
  <c r="Q57" i="1"/>
  <c r="Q58" i="1"/>
  <c r="Q60" i="1"/>
  <c r="Q61" i="1"/>
  <c r="J55" i="1"/>
  <c r="J54" i="1" s="1"/>
  <c r="K55" i="1"/>
  <c r="K54" i="1" s="1"/>
  <c r="L55" i="1"/>
  <c r="L54" i="1" s="1"/>
  <c r="M55" i="1"/>
  <c r="M54" i="1" s="1"/>
  <c r="N55" i="1"/>
  <c r="N54" i="1" s="1"/>
  <c r="O55" i="1"/>
  <c r="O54" i="1" s="1"/>
  <c r="P55" i="1"/>
  <c r="P54" i="1" s="1"/>
  <c r="J59" i="1"/>
  <c r="K59" i="1"/>
  <c r="L59" i="1"/>
  <c r="M59" i="1"/>
  <c r="N59" i="1"/>
  <c r="O59" i="1"/>
  <c r="P59" i="1"/>
  <c r="Q59" i="1" s="1"/>
  <c r="I59" i="1"/>
  <c r="Q53" i="1"/>
  <c r="N52" i="1"/>
  <c r="O52" i="1"/>
  <c r="P52" i="1"/>
  <c r="N50" i="1"/>
  <c r="O50" i="1"/>
  <c r="P50" i="1"/>
  <c r="N42" i="1"/>
  <c r="O42" i="1"/>
  <c r="P42" i="1"/>
  <c r="Q43" i="1"/>
  <c r="Q44" i="1"/>
  <c r="Q45" i="1"/>
  <c r="Q46" i="1"/>
  <c r="Q47" i="1"/>
  <c r="Q48" i="1"/>
  <c r="Q49" i="1"/>
  <c r="Q39" i="1"/>
  <c r="Q40" i="1"/>
  <c r="Q41" i="1"/>
  <c r="N38" i="1"/>
  <c r="N37" i="1" s="1"/>
  <c r="O38" i="1"/>
  <c r="P38" i="1"/>
  <c r="P31" i="1"/>
  <c r="Q32" i="1"/>
  <c r="Q33" i="1"/>
  <c r="Q34" i="1"/>
  <c r="Q35" i="1"/>
  <c r="Q36" i="1"/>
  <c r="N31" i="1"/>
  <c r="O31" i="1"/>
  <c r="Q27" i="1"/>
  <c r="Q28" i="1"/>
  <c r="Q29" i="1"/>
  <c r="Q30" i="1"/>
  <c r="L26" i="1"/>
  <c r="M26" i="1"/>
  <c r="N26" i="1"/>
  <c r="O26" i="1"/>
  <c r="P26" i="1"/>
  <c r="Q26" i="1" s="1"/>
  <c r="K26" i="1"/>
  <c r="Q24" i="1"/>
  <c r="Q23" i="1"/>
  <c r="Q22" i="1"/>
  <c r="Q21" i="1"/>
  <c r="J17" i="1"/>
  <c r="L17" i="1"/>
  <c r="N17" i="1"/>
  <c r="O17" i="1"/>
  <c r="P17" i="1"/>
  <c r="Q19" i="1"/>
  <c r="Q18" i="1"/>
  <c r="I24" i="1"/>
  <c r="Q15" i="1"/>
  <c r="Q16" i="1"/>
  <c r="J14" i="1"/>
  <c r="K14" i="1"/>
  <c r="M14" i="1"/>
  <c r="N14" i="1"/>
  <c r="O14" i="1"/>
  <c r="P14" i="1"/>
  <c r="L15" i="1"/>
  <c r="L14" i="1" s="1"/>
  <c r="I16" i="1"/>
  <c r="I15" i="1"/>
  <c r="I14" i="1" s="1"/>
  <c r="Q14" i="1" l="1"/>
  <c r="N25" i="1"/>
  <c r="N13" i="1"/>
  <c r="N12" i="1" s="1"/>
  <c r="Q54" i="1"/>
  <c r="Q55" i="1"/>
  <c r="P37" i="1"/>
  <c r="O37" i="1"/>
  <c r="O25" i="1" s="1"/>
  <c r="O13" i="1" s="1"/>
  <c r="O12" i="1" s="1"/>
  <c r="P25" i="1"/>
  <c r="P13" i="1" l="1"/>
  <c r="P12" i="1"/>
  <c r="I23" i="1"/>
  <c r="K20" i="1"/>
  <c r="K17" i="1" s="1"/>
  <c r="M20" i="1"/>
  <c r="M17" i="1" l="1"/>
  <c r="Q20" i="1"/>
  <c r="C18" i="3"/>
  <c r="C14" i="3"/>
  <c r="C11" i="3"/>
  <c r="J26" i="1"/>
  <c r="J31" i="1"/>
  <c r="K31" i="1"/>
  <c r="M31" i="1"/>
  <c r="I31" i="1"/>
  <c r="I38" i="1"/>
  <c r="J38" i="1"/>
  <c r="K38" i="1"/>
  <c r="L38" i="1"/>
  <c r="M38" i="1"/>
  <c r="Q38" i="1" s="1"/>
  <c r="J42" i="1"/>
  <c r="K42" i="1"/>
  <c r="L42" i="1"/>
  <c r="M42" i="1"/>
  <c r="L50" i="1"/>
  <c r="J52" i="1"/>
  <c r="K52" i="1"/>
  <c r="L52" i="1"/>
  <c r="M52" i="1"/>
  <c r="I52" i="1"/>
  <c r="I44" i="1"/>
  <c r="I45" i="1"/>
  <c r="I46" i="1"/>
  <c r="I47" i="1"/>
  <c r="I48" i="1"/>
  <c r="I43" i="1"/>
  <c r="I42" i="1" s="1"/>
  <c r="I28" i="1"/>
  <c r="I27" i="1"/>
  <c r="I26" i="1" s="1"/>
  <c r="C12" i="3" l="1"/>
  <c r="Q31" i="1"/>
  <c r="C15" i="3"/>
  <c r="Q42" i="1"/>
  <c r="Q17" i="1"/>
  <c r="L37" i="1"/>
  <c r="C17" i="3"/>
  <c r="Q52" i="1"/>
  <c r="C9" i="3"/>
  <c r="I56" i="1"/>
  <c r="I55" i="1" s="1"/>
  <c r="I54" i="1" s="1"/>
  <c r="M51" i="1"/>
  <c r="K51" i="1"/>
  <c r="K50" i="1" s="1"/>
  <c r="K37" i="1" s="1"/>
  <c r="K25" i="1" s="1"/>
  <c r="K13" i="1" s="1"/>
  <c r="K12" i="1" s="1"/>
  <c r="J51" i="1"/>
  <c r="J50" i="1" s="1"/>
  <c r="J37" i="1" s="1"/>
  <c r="J25" i="1" s="1"/>
  <c r="J13" i="1" s="1"/>
  <c r="J12" i="1" s="1"/>
  <c r="M50" i="1" l="1"/>
  <c r="Q50" i="1" s="1"/>
  <c r="Q51" i="1"/>
  <c r="I51" i="1"/>
  <c r="I50" i="1" s="1"/>
  <c r="I37" i="1" s="1"/>
  <c r="I25" i="1" s="1"/>
  <c r="C16" i="3"/>
  <c r="M37" i="1"/>
  <c r="L33" i="1"/>
  <c r="L32" i="1"/>
  <c r="L31" i="1" s="1"/>
  <c r="L25" i="1" s="1"/>
  <c r="L13" i="1" s="1"/>
  <c r="L12" i="1" s="1"/>
  <c r="Q37" i="1" l="1"/>
  <c r="M25" i="1"/>
  <c r="I21" i="1"/>
  <c r="I22" i="1"/>
  <c r="I20" i="1"/>
  <c r="Q25" i="1" l="1"/>
  <c r="M13" i="1"/>
  <c r="I19" i="1"/>
  <c r="I18" i="1"/>
  <c r="I17" i="1" s="1"/>
  <c r="I13" i="1" s="1"/>
  <c r="I12" i="1" s="1"/>
  <c r="M12" i="1" l="1"/>
  <c r="Q12" i="1" s="1"/>
  <c r="Q13" i="1"/>
  <c r="D5" i="2"/>
  <c r="D9" i="2"/>
  <c r="C5" i="2"/>
  <c r="A5" i="1" l="1"/>
  <c r="C13" i="3" l="1"/>
  <c r="C10" i="3" s="1"/>
  <c r="C8" i="3" s="1"/>
  <c r="C7" i="3" s="1"/>
</calcChain>
</file>

<file path=xl/sharedStrings.xml><?xml version="1.0" encoding="utf-8"?>
<sst xmlns="http://schemas.openxmlformats.org/spreadsheetml/2006/main" count="438" uniqueCount="234">
  <si>
    <t>ĐVT: triệu đồng</t>
  </si>
  <si>
    <t>STT</t>
  </si>
  <si>
    <t>Tiến độ triển khai dự án</t>
  </si>
  <si>
    <t>Ghi chú</t>
  </si>
  <si>
    <t>Ngân sách trung ương</t>
  </si>
  <si>
    <t>Ngân sách huyện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</si>
  <si>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</si>
  <si>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</si>
  <si>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</si>
  <si>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</si>
  <si>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</si>
  <si>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</si>
  <si>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</si>
  <si>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</si>
  <si>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</si>
  <si>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</si>
  <si>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</si>
  <si>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</si>
  <si>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</si>
  <si>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</si>
  <si>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</si>
  <si>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I</t>
  </si>
  <si>
    <t>UBND xã Chư Pưh</t>
  </si>
  <si>
    <t>II</t>
  </si>
  <si>
    <t>DỰ ÁN ĐẦU TƯ TỪ NGÂN SÁCH XÃ</t>
  </si>
  <si>
    <t>UBND thị trấn Nhơn Hòa</t>
  </si>
  <si>
    <t>Kiểm kê đất đai, lập bản đồ hiện trạng sử dụng đất năm 2024, xã Chư Don, huyện Chư Pưh, tỉnh Gia Lai</t>
  </si>
  <si>
    <t>Kiểm kê đất đai và lập bản đồ hiện trạng sử dụng đất năm 2024 thị trấn Nhơn Hoà, huyện Chư Pưh, tỉnh Gia Lai</t>
  </si>
  <si>
    <t>UBND xã Chư Don</t>
  </si>
  <si>
    <t xml:space="preserve">66/QĐ-UBND ngày 15/01/2025 </t>
  </si>
  <si>
    <t>Dự án 4: Đầu tư CSHT thiết yếu phục vụ sản xuất và đời sống trong vùng đồng bào DTTS…</t>
  </si>
  <si>
    <t>Dự án 6: Bảo tồn, phát huy giá trị văn hóa truyền thống tốt đẹp của các DTTS gắn với phát triển du lịch</t>
  </si>
  <si>
    <t>Dự án 1. Hỗ trợ nhà ở</t>
  </si>
  <si>
    <t>Dự án 1. Hỗ trợ nhà ở  xã Chư Don</t>
  </si>
  <si>
    <t>Dự án 1. Hỗ trợ nhà ở  xã Ia Phang</t>
  </si>
  <si>
    <t>Nhà văn hóa thôn Plei Lao</t>
  </si>
  <si>
    <t>346/QĐ-UBND ngày 26/3/2025</t>
  </si>
  <si>
    <t>1216/QĐ-UBND ngày 24/12/2024</t>
  </si>
  <si>
    <t>TỔNG CỘNG</t>
  </si>
  <si>
    <t xml:space="preserve">47/QĐ-UBND ngày 21/01/2025 </t>
  </si>
  <si>
    <t>NỘI DUNG</t>
  </si>
  <si>
    <t>Số chi</t>
  </si>
  <si>
    <t>Số thu</t>
  </si>
  <si>
    <t>KH vốn của dự án: 103,337trđ. UBND thị trấn Nhơn Hòa cũ đã giải ngân: 67 triệu đòng, nhu cầu vốn còn thiếu cần bố trí đề hoàn thành dự án: 30,73 triệu đồng</t>
  </si>
  <si>
    <t>Dự án đã hoàn thành nhưng đơn vị tư vấn chưa gửi hồ sơ thanh toán</t>
  </si>
  <si>
    <t>CÂN ĐỐI THU - CHI TIỀN SỬ DỤNG ĐẤT</t>
  </si>
  <si>
    <t>CÂN ĐỐI THU - CHI ĐẦU TƯ 6 THÁNG CUỐI NĂM 2025</t>
  </si>
  <si>
    <t>Kiểm kê đất đai và lập bản đồ hiện trạng sử dụng đất năm 2024, xã Chư Don, huyện Chư Pưh, tỉnh Gia Lai</t>
  </si>
  <si>
    <t>TT</t>
  </si>
  <si>
    <t>Nguồn vốn</t>
  </si>
  <si>
    <t>Dự án cấp xã quản lý</t>
  </si>
  <si>
    <t>Dự án đầu tư từ ngân sách xã</t>
  </si>
  <si>
    <t>Dự án thuộc Chương trình kiên cố hóa hạ tầng giao thông và kênh mương</t>
  </si>
  <si>
    <t>DỰ ÁN THUỘC CHƯƠNG TRÌNH MTQG PHÁT TRIỂN KINH TẾ - XÃ HỘI VÙNG ĐỒNG BÀO DTTS VÀ MN</t>
  </si>
  <si>
    <t>Chương trình MTQG phát triển kinh tế - xã hội vùng đồng bào DTTS và miền núi</t>
  </si>
  <si>
    <t>3.1</t>
  </si>
  <si>
    <t>3.2</t>
  </si>
  <si>
    <t>Chương trình MTQG Xây dựng nông thôn mới</t>
  </si>
  <si>
    <t>Phụ lục 01</t>
  </si>
  <si>
    <t>xem lại cân đối thu tiền đất của Liễu theo dõi năm 2025</t>
  </si>
  <si>
    <t>(Kèm theo Tờ trình số           /TTr-UBND, ngày         /7/2025 của Ủy ban nhân dân xã)</t>
  </si>
  <si>
    <t>Tiền sử dụng đất xã</t>
  </si>
  <si>
    <t>Nguồn tiền sử dụng đất xã Chư Pưh</t>
  </si>
  <si>
    <t>NĂM 2025</t>
  </si>
  <si>
    <t>I.1</t>
  </si>
  <si>
    <t>I.2</t>
  </si>
  <si>
    <t>Địa điểm xây dựng</t>
  </si>
  <si>
    <t>Nội dung</t>
  </si>
  <si>
    <t>Địa điểm mở tài khoản của dự án</t>
  </si>
  <si>
    <t>Mã số dự án đầu tư</t>
  </si>
  <si>
    <t>Mã ngành kinh tế (loại, khoản)</t>
  </si>
  <si>
    <t>Thời gian khởi công, hoàn thành</t>
  </si>
  <si>
    <t>Quyết định đầu tư dự án (*)</t>
  </si>
  <si>
    <t>Số, ngày, tháng, năm</t>
  </si>
  <si>
    <t>Tổng mức đầu tư</t>
  </si>
  <si>
    <t>Tổng số</t>
  </si>
  <si>
    <t>Trong đó: phần vốn từ ngân sách nhà nước</t>
  </si>
  <si>
    <t>Xã Chư Pưh</t>
  </si>
  <si>
    <t>Chi chú</t>
  </si>
  <si>
    <t>Đơn vị tính: triệu đồng</t>
  </si>
  <si>
    <t>Dự án chưa triển khai</t>
  </si>
  <si>
    <t xml:space="preserve">Dự án 1. Hỗ trợ nhà ở thị trấn Nhơn Hòa </t>
  </si>
  <si>
    <t>BQL Chương trình MTQG thị trấn Nhơn Hòa</t>
  </si>
  <si>
    <t>BQL Chương trình MTQG xã Chư Don</t>
  </si>
  <si>
    <t>BQL Chương trình MTQG xã Ia Phang</t>
  </si>
  <si>
    <t xml:space="preserve">
Kế hoạch đầu tư công năm 2025
G</t>
  </si>
  <si>
    <t>Hệ thống kênh mương khu vực đập Thơh Ga; Hạng mục: Kênh VC1,VC1-2, VC1-4 &amp; CTTK</t>
  </si>
  <si>
    <t>24/QĐ-UBND, ngày 07/01/2025</t>
  </si>
  <si>
    <t>I.3</t>
  </si>
  <si>
    <t>CHƯƠNG TRÌNH MTQG XÂY DỰNG NÔNG THÔN MỚI</t>
  </si>
  <si>
    <t>Đường làng Chư Pố 2 (Nhánh 1: tuyến qua nhà ông Rah Lan Buk; Nhánh 2: tuyến qua nhà ông Siu Jon)</t>
  </si>
  <si>
    <t>Dự án đã hoàn thành nhưng còn 7,3 triệu đồng - vốn huy động chưa thu để thanh toán cho đơn vị thi công</t>
  </si>
  <si>
    <t>508/QĐ-UBND ngày 14/5/2025</t>
  </si>
  <si>
    <t>340-341</t>
  </si>
  <si>
    <t>280-283</t>
  </si>
  <si>
    <t>160-161</t>
  </si>
  <si>
    <t>280-292</t>
  </si>
  <si>
    <t>Hệ thống thoát nước thôn Ia Khưng, Plei Thơ Ga A, xã Chư Pưh</t>
  </si>
  <si>
    <t>(Kèm theo Tờ trình số           /TTr-PKT, ngày         /8/2025 của phòng Kinh tế xã)</t>
  </si>
  <si>
    <t>Số thu tiền sử dụng đất năm 2025 theo KH tỉnh giao</t>
  </si>
  <si>
    <t>Đối ứng 155 triệu đồng để bù ngân sách huyện Chư Pưh (cũ) chưa phân bổ và 185 triệu đồng ngân sách thị trấn đối ứng chưa phân bổ</t>
  </si>
  <si>
    <t>Thực hiện dự án 6 - Chương trình MTQG phát triển kinh tế  xã hội vùng đồng bào DTTS và MN - Dự án Nhà văn hóa thôn Plei Lao - UBND thị trấn Nhơn Hòa (cũ) thực hiện</t>
  </si>
  <si>
    <t>Trong đó</t>
  </si>
  <si>
    <t>Thu hồi vốn đã ứng trước</t>
  </si>
  <si>
    <t>Trả nợ đọng xây dựng cơ bản</t>
  </si>
  <si>
    <t>Nguồn vốn đầu tư</t>
  </si>
  <si>
    <t>Quy mô</t>
  </si>
  <si>
    <t>CÁC DỰ ÁN  DO CẤP HUYỆN QUẢN LÝ</t>
  </si>
  <si>
    <t>Trường TH và THCS Kpă Klơng</t>
  </si>
  <si>
    <t>Nhà học 04 phòng</t>
  </si>
  <si>
    <t>64/NQ-HĐND ngày 29/12/2021; 183/NQ-HĐND ngày 22/12/2023</t>
  </si>
  <si>
    <t>2024-2025</t>
  </si>
  <si>
    <t>Kế hoạch đầu tư công trung hạn giai đoạn 2021-2025</t>
  </si>
  <si>
    <t xml:space="preserve">BQL Dự án ĐTXD </t>
  </si>
  <si>
    <t>Dự án đã hoàn thành</t>
  </si>
  <si>
    <t>Đường nội bộ Bãi rác huyện Chư Pưh</t>
  </si>
  <si>
    <t xml:space="preserve">Chiều dài 300m; Mặt đường BTXM M250 rộng 3,5m; Hệ thống thoát nước </t>
  </si>
  <si>
    <t>Phòng Kinh tế, Hạ tầng và Độ thị</t>
  </si>
  <si>
    <t>A</t>
  </si>
  <si>
    <t>Trường THCS Lý Thường Kiệt, xã Ia Phang, huyện Chư Pưh. Hạng mục: Nhà học bộ môn và các hạng mục phụ</t>
  </si>
  <si>
    <t>Công trình cấp III, 2 tầng; Diện tích xây dựng: 386,9m2</t>
  </si>
  <si>
    <t>Bảo dưỡng, sữa chữa các tuyến đường nội thị thị trấn Nhơn Hòa (03 tuyến: Đường làng Plei Thông A; đường Wừu, thôn Plei Dj Riêk; đoạn đầu đường 17/3)</t>
  </si>
  <si>
    <t>Mở rộng nền, mặt đường và xây dựng vỉa hè, hệ thống thoát nước tuyến đường từ Trường THCS Nguyễn Trãi đến cuối đường Tôn Thất Thuyết</t>
  </si>
  <si>
    <t>Sữa chữa một số đoạn bị hư hỏng, bong tróc mợp mặt, vá ổ gà</t>
  </si>
  <si>
    <t xml:space="preserve">Mặt đường mở rộng bằng đá dăm láng nhựa 3 lớp, bó vỉa bằng bê tông; vỉa hè; hệ thống thoát nước hoàn chỉnh </t>
  </si>
  <si>
    <t>BQL Công trình Đô thị và VSMT</t>
  </si>
  <si>
    <t>DỰ ÁN DO CẤP XÃ QUẢN LÝ</t>
  </si>
  <si>
    <t>DỰ ÁN THUỘC CHƯƠNG TRÌNH KIÊN CỐ HÓA HẠ TÀNG GIAO THÔNG VÀ KÊNH MƯƠNG</t>
  </si>
  <si>
    <t>Đường GTNT thôn Hòa Tín (đoạn từ nhà ông Nguyễn Văn Phước đến nhà ông Nguyễn Trung)</t>
  </si>
  <si>
    <t>Đường thôn Plei Hrai Dong, thị trấn Nhơn Hòa (đoạn 1: từ nhà SHCĐ thôn đến nhà Kpă Chul, đoạn 2: từ nhà Siu Phao đến nhà Ksor Blet)</t>
  </si>
  <si>
    <t>Chiều dài L=1.369,98m; mặt đường bê tông xi măng mác 250, dày 16cm; Bn=5,0m; Bm=3,5m</t>
  </si>
  <si>
    <t>Chiều dài L=1.012,38m; mặt đường bê tông xi măng mác 250, dày 18cm; Bm=3,5m</t>
  </si>
  <si>
    <t>101/QĐ-UBND ngày 09/8/2024</t>
  </si>
  <si>
    <t>113/QĐ-UBND ngày 20/8/2024</t>
  </si>
  <si>
    <t>- Ngân sách tỉnh: 720 triệu đồng.
- Ngân sách huyện: 288 triệu đồng.
- Ngân sách xã (thị trấn Nhơn Hòa cũ): 129,6 triệu đồng.
- Vốn huy động: 302,4 triệu đồng.</t>
  </si>
  <si>
    <t xml:space="preserve">Vốn đã giải ngân từ khởi công đến hết kế hoạch năm trước </t>
  </si>
  <si>
    <t>Dự án đã hoàn thành nhưng còn 65.246 triệu đồng  chưa thanh toán thuộc nguồn vốn huy động đóng góp, gồm:
- Chi phí xây lắp: 2,146 triệu đồng.
- Chi phí bảo hành: 63,1 triệu đồng</t>
  </si>
  <si>
    <t>- Ngân sách tỉnh: 626 triệu đồng.
- Ngân sách huyện: 250,4 triệu đồng.
- Ngân sách xã (thị trấn Nhơn Hòa cũ): 187,8 triệu đồng.
- Vốn huy động: 187,8 triệu đồng.</t>
  </si>
  <si>
    <t>Dự án đã hoàn thành nhưng còn 54,572 triệu đồng - chi phí bảo hành -  vốn huy động chưa thanh toán</t>
  </si>
  <si>
    <t>Nguồn ngân sách tỉnh</t>
  </si>
  <si>
    <t>Hỗ trợ nhà ở</t>
  </si>
  <si>
    <t>Nguồn ngân sách trung ương</t>
  </si>
  <si>
    <t xml:space="preserve">Tuyến ống kênh chính bằng BTCT M200 đá 1x2 dày 30cm và các tuyến, kênh. </t>
  </si>
  <si>
    <t>- Nguồn ngân sách trung ương: 148,6 triệu đồng.
- Ngân sách tỉnh: 81,6 triệu đồng.
- Ngân sách xã Chư Pưh (nguồn tiền sử dụng đất):  340 triệu đồng.</t>
  </si>
  <si>
    <t xml:space="preserve"> Nhà văn hóa và các hạng mục phụ
</t>
  </si>
  <si>
    <t>Kiểm kê đất đai, lập bản đồ hiện trạng sử dụng đất</t>
  </si>
  <si>
    <t>Dự án đang triển khai:
- UBND thị trấn Nhơn Hòa (cũ) đã giải ngân: 67 triệu đồng.
- Số vốn còn lại UBND xã Chư Pưh tiếp tục thực hiện: 30,73 triệu đồng</t>
  </si>
  <si>
    <t>Dự án đang triển khai:
- UBND xã Chư Don (cũ) đã giải ngân: 176 triệu đồng.
- Số vốn còn lại UBND xã Chư Pưh tiếp tục thực hiện: 132 triệu đồng.</t>
  </si>
  <si>
    <t>Dự án đang triển khai:
- UBND xã Chư Don (cũ) đã giải ngân: 1.532,573 triệu đồng.
- Số vốn còn lại UBND xã Chư Pưh tiếp tục thực hiện: 828,427 triệu đồng.</t>
  </si>
  <si>
    <t>43/QĐ-UBND ngày 21/02/2025</t>
  </si>
  <si>
    <t>Đường BTXM M250, tổng chiều dài L=580m</t>
  </si>
  <si>
    <t>B</t>
  </si>
  <si>
    <t>Đầu tư hệ thống mương, cống thoát nước</t>
  </si>
  <si>
    <t>Đơn vị chủ đầu tư mới; tiếp tục quản lý, triển khai thực hiện</t>
  </si>
  <si>
    <t>CÁC DỰ ÁN KHỞI CÔNG MỚI - XÃ CHƯ PƯH</t>
  </si>
  <si>
    <t>Kiểm kê đất đai, lập bản đồ hiện trạng sử dụng đất năm 2024, xã Ia Phang, huyện Chư Pưh, tỉnh Gia Lai</t>
  </si>
  <si>
    <t>Nâng cấp, sửa chữa cổng, trụ cờ, trụ sở UBND xã</t>
  </si>
  <si>
    <t>67/QĐ-UBND ngày 17/3/2025</t>
  </si>
  <si>
    <t>24/QĐ-UBND ngày 20/01/2025</t>
  </si>
  <si>
    <t>Nâng cấp, sửa chữa cổng, trụ cờ</t>
  </si>
  <si>
    <t>UBND xã Ia Phang</t>
  </si>
  <si>
    <t>Đường GT thôn Hòa An; hạng mục: Nền, mặt đường và hệ thống thoát nước</t>
  </si>
  <si>
    <t>Đường GT thôn Hòa Hiệp; hạng mục: Nền, mặt đường và hệ thống thoát nước</t>
  </si>
  <si>
    <t>Đường GT thôn Hòa Bình; hạng mục: Nền, mặt đường</t>
  </si>
  <si>
    <t>Chiều dài L=238,87m; mặt đường bê tông xi măng mác 250, dày 18cm; Bn=4,5m, Bm=3,5m</t>
  </si>
  <si>
    <t>Chiều dài L=700m; mặt đường bê tông xi măng mác 250, dày 18cm; Bn=4,5m, Bm=3,5m</t>
  </si>
  <si>
    <t>Chiều dài L=432m; mặt đường bê tông xi măng mác 250, dày 18cm; Bn=4,5m, Bm=3,5m</t>
  </si>
  <si>
    <t>198/QĐ-UBND ngày 28/4/2025</t>
  </si>
  <si>
    <t>200/QĐ-UBND ngày 28/4/2025</t>
  </si>
  <si>
    <t>199/QĐ-UBND ngày 28/4/2025</t>
  </si>
  <si>
    <t>- Ngân sách tỉnh: 156 triệu đồng.
- Ngân sách xã (thị trấn Nhơn Hòa cũ): 62,4 triệu đồng.
- Vốn huy động: 93,6 triệu đồng.</t>
  </si>
  <si>
    <t>- Ngân sách tỉnh: 420 triệu đồng.
- Ngân sách xã (thị trấn Nhơn Hòa cũ): 168 triệu đồng.
- Vốn huy động: 252 triệu đồng.</t>
  </si>
  <si>
    <t>- Ngân sách tỉnh: 270 triệu đồng.
- Ngân sách xã (thị trấn Nhơn Hòa cũ): 108 triệu đồng.
- Vốn huy động: 162 triệu đồng.</t>
  </si>
  <si>
    <t>Đường GTNT Plei Thông A</t>
  </si>
  <si>
    <t>Hệ thống mương thoát nước đường Plei Lao, thị trấn Nhơn Hòa</t>
  </si>
  <si>
    <t>Đường nội đồng cánh đồng Thơh Ga (đoạn nối tiếp)</t>
  </si>
  <si>
    <t>Đường giao thông từ đường liên xã tiếp giáp nhà ông Rah Lan Phương</t>
  </si>
  <si>
    <t>Đường giao thông phía đông thôn Plei Lốp (lô2)</t>
  </si>
  <si>
    <t>Đường giao thông làng Phung (Nhánh 1: tuyến qua nhà ông Rah Lan Lơn; Nhánh 2: tuyến qua nhà ông Siu Thố)</t>
  </si>
  <si>
    <t>63/QĐ-UBND ngày 24/2/2025</t>
  </si>
  <si>
    <t>144/QĐ-UBND ngày 20/3/2025</t>
  </si>
  <si>
    <t>Đường BTXM M250</t>
  </si>
  <si>
    <t>070-072 và 073</t>
  </si>
  <si>
    <t>1281/QĐ-UBND ngày 31/12/2024</t>
  </si>
  <si>
    <t>993/QĐ-UBND ngày 06/8/2024</t>
  </si>
  <si>
    <t>070-073</t>
  </si>
  <si>
    <t>1283/QĐ-UBND ngày 31/12/2024</t>
  </si>
  <si>
    <t>1275/QĐ-UBND ngày 30/12/2024</t>
  </si>
  <si>
    <t>280-312</t>
  </si>
  <si>
    <t>Các dự án đã hoàn thành, dở dang, chưa thực hiện thuộc đầu tư công cấp huyện, cấp xã trước sắp xếp chuyển giao về xã Chư Pưh</t>
  </si>
  <si>
    <t>Kế hoạch đầu tư công năm 2025 xã Chư Pưh</t>
  </si>
  <si>
    <t>Các dự án do cấp huyện quản lý</t>
  </si>
  <si>
    <t>Các dự án khởi công mới - xã Chư Pưh</t>
  </si>
  <si>
    <t>3.3</t>
  </si>
  <si>
    <t>TỔNG HỢP NGUỒN VỐN THUỘC KẾ HOẠCH ĐẦU TƯ CÔNG NĂM 2025 - XÃ CHƯ PƯH 
SAU KHI SẮP XẾP CHÍNH QUYỀN ĐỊA PHƯƠNG 02 CẤP</t>
  </si>
  <si>
    <t>I.4</t>
  </si>
  <si>
    <t>- Nguồn ngân sách trung ương: 484 triệu đồng.
- Nguồn vốn huy động: 53,8 triệu đồng.</t>
  </si>
  <si>
    <t>Dự án đang triển khai</t>
  </si>
  <si>
    <t>Hệ thống thoát nước thôn Ia Khưng, Plei Thơ Ga A, đường Lý Thái Tổ - thôn Hòa Tín xã Chư Pưh</t>
  </si>
  <si>
    <t>Chủ đầu tư/đại diện chủ đầu tư  cũ</t>
  </si>
  <si>
    <t>Hoàn ứng chi bồi thường GPMB khu vực quy hoạch: Sân vận động huyện năm 2017</t>
  </si>
  <si>
    <t>220-221</t>
  </si>
  <si>
    <t>348/QĐ-UBND ngày 20/7/2017</t>
  </si>
  <si>
    <t>Hoàn ứng bồi thường, GPMB</t>
  </si>
  <si>
    <t>Dự án đã hoàn thành (nguồn tỉnh phân cấp: 3.779,356 triệu đồng, nguồn tiết kiệm chi: 700,644 triệu đồng)</t>
  </si>
  <si>
    <t>TÌNH HÌNH GIẢI NGÂN KẾ HOẠCH ĐẦU TƯ CÔNG XÃ CHƯ PƯH SAU KHI SẮP XẾP CHÍNH QUYỀN ĐỊA PHƯƠNG 02 CẤP</t>
  </si>
  <si>
    <t>CÁC DỰ ÁN ĐÃ HOÀN THÀNH, DỞ DANG, CHƯA THỰC HIỆN THUỘC ĐẦU TƯ CÔNG CẤP TỈNH, HUYỆN, CẤP XÃ TRƯỚC SẮP XẾP CHUYỂN GIAO VỀ XÃ CHƯ PƯH</t>
  </si>
  <si>
    <t>Đường liên xã huyện Chư Pưh, tỉnh Gia Lai</t>
  </si>
  <si>
    <t>Đường phía Đông thị trấn Nhơn Hòa, huyện Chư Pưh, tỉnh Gia Lai</t>
  </si>
  <si>
    <t>DỰ ÁN DO TỈNH QUẢN LÝ</t>
  </si>
  <si>
    <t>Xã Chư Pưh, Ia Le, Ia Hrú</t>
  </si>
  <si>
    <t>2022-2025</t>
  </si>
  <si>
    <t>2021-2025</t>
  </si>
  <si>
    <t>751/QĐ-UBND ngày 31/12/2022</t>
  </si>
  <si>
    <t>488/QĐ-UBND ngày 29/5/2021; 894/QĐ-UBND ngày 02/10/2023</t>
  </si>
  <si>
    <t>Tỷ lệ giải ngân</t>
  </si>
  <si>
    <t>Trường Tiểu học Nguyễn Thị Minh Khai, thị trấn Nhơn Hòa, huyện Chư Pưh</t>
  </si>
  <si>
    <t>1209/QĐ-UBND ngày 21/11/2024</t>
  </si>
  <si>
    <t>070;072</t>
  </si>
  <si>
    <t>Khối lượng giải ngân KH năm 2025</t>
  </si>
  <si>
    <t xml:space="preserve">Trường Tiểu học Nguyễn Văn Trỗi </t>
  </si>
  <si>
    <t>Trường Tiểu học Đinh Tiên Hoàng</t>
  </si>
  <si>
    <t>Dự án đầu tư từ ngân sách tỉnh hỗ trợ xã Xây dựng nông thôn mới</t>
  </si>
  <si>
    <t>III</t>
  </si>
  <si>
    <t>III.1</t>
  </si>
  <si>
    <t>III.2</t>
  </si>
  <si>
    <t>III.3</t>
  </si>
  <si>
    <t>III.3.1</t>
  </si>
  <si>
    <t>III.3.2</t>
  </si>
  <si>
    <t>III.3.3</t>
  </si>
  <si>
    <t>III.4</t>
  </si>
  <si>
    <t>Nguồn ngân sách xã Chư Pưh</t>
  </si>
  <si>
    <t>BIỂU 03</t>
  </si>
  <si>
    <t>(Kèm theo Tờ trình số              /TTr-UBND, ngày         /10/2025 của phòng UBND xã)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</si>
</sst>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"/>
    <numFmt numFmtId="168" formatCode="#,##0.000"/>
    <numFmt numFmtId="169" formatCode="_-* #,##0\ _€_-;\-* #,##0\ _€_-;_-* &quot;-&quot;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name val="VNtimes new roman"/>
      <family val="2"/>
    </font>
    <font>
      <sz val="12"/>
      <color theme="1"/>
      <name val="Times New Roman"/>
      <family val="1"/>
    </font>
    <font>
      <sz val="11"/>
      <color indexed="64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5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7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7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10" fillId="4" borderId="2" xfId="7" applyNumberFormat="1" applyFont="1" applyFill="1" applyBorder="1" applyAlignment="1">
      <alignment horizontal="center" vertical="center" wrapText="1"/>
    </xf>
    <xf numFmtId="0" fontId="10" fillId="4" borderId="2" xfId="7" applyFont="1" applyFill="1" applyBorder="1" applyAlignment="1">
      <alignment horizontal="center" vertical="center" wrapText="1"/>
    </xf>
    <xf numFmtId="3" fontId="3" fillId="4" borderId="2" xfId="7" applyNumberFormat="1" applyFont="1" applyFill="1" applyBorder="1" applyAlignment="1">
      <alignment horizontal="center" vertical="center" wrapText="1"/>
    </xf>
    <xf numFmtId="166" fontId="3" fillId="2" borderId="0" xfId="3" applyNumberFormat="1" applyFont="1" applyFill="1" applyAlignment="1">
      <alignment horizontal="center" vertical="center" wrapText="1"/>
    </xf>
    <xf numFmtId="166" fontId="3" fillId="2" borderId="0" xfId="3" applyNumberFormat="1" applyFont="1" applyFill="1" applyAlignment="1">
      <alignment horizontal="left" vertical="center" wrapText="1"/>
    </xf>
    <xf numFmtId="49" fontId="3" fillId="2" borderId="0" xfId="3" applyNumberFormat="1" applyFont="1" applyFill="1" applyAlignment="1">
      <alignment horizontal="center" vertical="center" wrapText="1"/>
    </xf>
    <xf numFmtId="168" fontId="3" fillId="2" borderId="0" xfId="1" applyNumberFormat="1" applyFont="1" applyFill="1" applyAlignment="1">
      <alignment horizontal="center" vertical="center" wrapText="1"/>
    </xf>
    <xf numFmtId="3" fontId="11" fillId="2" borderId="2" xfId="5" quotePrefix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8" fontId="10" fillId="2" borderId="2" xfId="5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8" fontId="1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8" fontId="3" fillId="2" borderId="0" xfId="3" applyNumberFormat="1" applyFont="1" applyFill="1" applyAlignment="1">
      <alignment horizontal="center" vertical="center" wrapText="1"/>
    </xf>
    <xf numFmtId="168" fontId="11" fillId="2" borderId="2" xfId="5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3" fontId="11" fillId="0" borderId="2" xfId="5" quotePrefix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horizontal="center" vertical="center" wrapText="1"/>
    </xf>
    <xf numFmtId="168" fontId="3" fillId="0" borderId="0" xfId="3" applyNumberFormat="1" applyFont="1" applyFill="1" applyAlignment="1">
      <alignment horizontal="center" vertical="center" wrapText="1"/>
    </xf>
    <xf numFmtId="0" fontId="11" fillId="0" borderId="2" xfId="5" quotePrefix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68" fontId="10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6" applyFont="1" applyFill="1" applyBorder="1" applyAlignment="1">
      <alignment horizontal="justify" vertical="center" wrapText="1"/>
    </xf>
    <xf numFmtId="167" fontId="10" fillId="2" borderId="2" xfId="5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0" fontId="3" fillId="0" borderId="2" xfId="9" quotePrefix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8" fontId="10" fillId="0" borderId="2" xfId="5" applyNumberFormat="1" applyFont="1" applyFill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7" fontId="3" fillId="0" borderId="2" xfId="8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9" quotePrefix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8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68" fontId="3" fillId="0" borderId="2" xfId="0" applyNumberFormat="1" applyFont="1" applyFill="1" applyBorder="1" applyAlignment="1">
      <alignment horizontal="left" vertical="center" wrapText="1"/>
    </xf>
    <xf numFmtId="0" fontId="10" fillId="0" borderId="2" xfId="8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8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3" fillId="3" borderId="0" xfId="0" applyNumberFormat="1" applyFont="1" applyFill="1" applyAlignment="1">
      <alignment horizontal="center" vertical="center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9" fontId="10" fillId="2" borderId="2" xfId="3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13" fillId="3" borderId="2" xfId="5" applyNumberFormat="1" applyFont="1" applyFill="1" applyBorder="1" applyAlignment="1">
      <alignment horizontal="center" vertical="center" wrapText="1"/>
    </xf>
    <xf numFmtId="0" fontId="13" fillId="3" borderId="2" xfId="5" quotePrefix="1" applyNumberFormat="1" applyFont="1" applyFill="1" applyBorder="1" applyAlignment="1">
      <alignment horizontal="center" vertical="center" wrapText="1"/>
    </xf>
    <xf numFmtId="168" fontId="10" fillId="3" borderId="2" xfId="5" quotePrefix="1" applyNumberFormat="1" applyFont="1" applyFill="1" applyBorder="1" applyAlignment="1">
      <alignment horizontal="center" vertical="center" wrapText="1"/>
    </xf>
    <xf numFmtId="49" fontId="13" fillId="3" borderId="2" xfId="5" quotePrefix="1" applyNumberFormat="1" applyFont="1" applyFill="1" applyBorder="1" applyAlignment="1">
      <alignment horizontal="center" vertical="center" wrapText="1"/>
    </xf>
    <xf numFmtId="168" fontId="13" fillId="3" borderId="2" xfId="5" quotePrefix="1" applyNumberFormat="1" applyFont="1" applyFill="1" applyBorder="1" applyAlignment="1">
      <alignment horizontal="center" vertical="center" wrapText="1"/>
    </xf>
    <xf numFmtId="168" fontId="10" fillId="3" borderId="2" xfId="0" applyNumberFormat="1" applyFont="1" applyFill="1" applyBorder="1" applyAlignment="1">
      <alignment horizontal="center" vertical="center" wrapText="1"/>
    </xf>
    <xf numFmtId="3" fontId="13" fillId="3" borderId="2" xfId="5" quotePrefix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3" fontId="3" fillId="0" borderId="2" xfId="10" applyNumberFormat="1" applyFont="1" applyFill="1" applyBorder="1" applyAlignment="1">
      <alignment vertical="center" wrapText="1"/>
    </xf>
    <xf numFmtId="168" fontId="10" fillId="0" borderId="2" xfId="5" applyNumberFormat="1" applyFont="1" applyFill="1" applyBorder="1" applyAlignment="1">
      <alignment horizontal="center" vertical="center" wrapText="1"/>
    </xf>
    <xf numFmtId="168" fontId="11" fillId="0" borderId="2" xfId="5" quotePrefix="1" applyNumberFormat="1" applyFont="1" applyFill="1" applyBorder="1" applyAlignment="1">
      <alignment horizontal="center" vertical="center" wrapText="1"/>
    </xf>
    <xf numFmtId="0" fontId="3" fillId="4" borderId="2" xfId="7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49" fontId="10" fillId="2" borderId="2" xfId="5" applyNumberFormat="1" applyFont="1" applyFill="1" applyBorder="1" applyAlignment="1">
      <alignment horizontal="center" vertical="center" wrapText="1"/>
    </xf>
    <xf numFmtId="168" fontId="10" fillId="2" borderId="2" xfId="5" applyNumberFormat="1" applyFont="1" applyFill="1" applyBorder="1" applyAlignment="1">
      <alignment horizontal="center" vertical="center" wrapText="1"/>
    </xf>
    <xf numFmtId="168" fontId="10" fillId="0" borderId="2" xfId="5" applyNumberFormat="1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168" fontId="11" fillId="0" borderId="1" xfId="3" applyNumberFormat="1" applyFont="1" applyFill="1" applyBorder="1" applyAlignment="1">
      <alignment horizontal="center" vertical="center" wrapText="1"/>
    </xf>
    <xf numFmtId="168" fontId="11" fillId="0" borderId="2" xfId="5" quotePrefix="1" applyNumberFormat="1" applyFont="1" applyFill="1" applyBorder="1" applyAlignment="1">
      <alignment horizontal="center" vertical="center" wrapText="1"/>
    </xf>
    <xf numFmtId="3" fontId="10" fillId="3" borderId="2" xfId="5" quotePrefix="1" applyNumberFormat="1" applyFont="1" applyFill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center" vertical="center" wrapText="1"/>
    </xf>
    <xf numFmtId="49" fontId="10" fillId="2" borderId="9" xfId="5" applyNumberFormat="1" applyFont="1" applyFill="1" applyBorder="1" applyAlignment="1">
      <alignment horizontal="center" vertical="center" wrapText="1"/>
    </xf>
    <xf numFmtId="49" fontId="10" fillId="2" borderId="12" xfId="5" applyNumberFormat="1" applyFont="1" applyFill="1" applyBorder="1" applyAlignment="1">
      <alignment horizontal="center" vertical="center" wrapText="1"/>
    </xf>
    <xf numFmtId="49" fontId="10" fillId="2" borderId="11" xfId="5" applyNumberFormat="1" applyFont="1" applyFill="1" applyBorder="1" applyAlignment="1">
      <alignment horizontal="center" vertical="center" wrapText="1"/>
    </xf>
    <xf numFmtId="49" fontId="10" fillId="2" borderId="10" xfId="5" applyNumberFormat="1" applyFont="1" applyFill="1" applyBorder="1" applyAlignment="1">
      <alignment horizontal="center" vertical="center" wrapText="1"/>
    </xf>
    <xf numFmtId="49" fontId="10" fillId="2" borderId="0" xfId="5" applyNumberFormat="1" applyFont="1" applyFill="1" applyBorder="1" applyAlignment="1">
      <alignment horizontal="center" vertical="center" wrapText="1"/>
    </xf>
    <xf numFmtId="49" fontId="10" fillId="2" borderId="13" xfId="5" applyNumberFormat="1" applyFont="1" applyFill="1" applyBorder="1" applyAlignment="1">
      <alignment horizontal="center" vertical="center" wrapText="1"/>
    </xf>
    <xf numFmtId="49" fontId="10" fillId="2" borderId="7" xfId="5" applyNumberFormat="1" applyFont="1" applyFill="1" applyBorder="1" applyAlignment="1">
      <alignment horizontal="center" vertical="center" wrapText="1"/>
    </xf>
    <xf numFmtId="49" fontId="10" fillId="2" borderId="1" xfId="5" applyNumberFormat="1" applyFont="1" applyFill="1" applyBorder="1" applyAlignment="1">
      <alignment horizontal="center" vertical="center" wrapText="1"/>
    </xf>
    <xf numFmtId="49" fontId="10" fillId="2" borderId="8" xfId="5" applyNumberFormat="1" applyFont="1" applyFill="1" applyBorder="1" applyAlignment="1">
      <alignment horizontal="center" vertical="center" wrapText="1"/>
    </xf>
    <xf numFmtId="3" fontId="10" fillId="2" borderId="2" xfId="5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1">
    <cellStyle name="Comma 13 2 2 2 2 3" xfId="4"/>
    <cellStyle name="Normal" xfId="0" builtinId="0"/>
    <cellStyle name="Normal 12" xfId="6"/>
    <cellStyle name="Normal 2 2 2" xfId="8"/>
    <cellStyle name="Normal 35 3" xfId="1"/>
    <cellStyle name="Normal 4 4" xfId="9"/>
    <cellStyle name="Normal 6" xfId="7"/>
    <cellStyle name="Normal 6 2 2" xfId="3"/>
    <cellStyle name="Normal_Bieu mau (CV )" xfId="5"/>
    <cellStyle name="Normal_Bieu mau (CV ) 2 10" xfId="10"/>
    <cellStyle name="Normal_Danh muc 2010 1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B15" sqref="B15"/>
    </sheetView>
  </sheetViews>
  <sheetFormatPr defaultRowHeight="18.75"/>
  <cols>
    <col min="1" max="1" width="9.140625" style="7"/>
    <col min="2" max="2" width="50.140625" style="7" customWidth="1"/>
    <col min="3" max="3" width="32" style="23" customWidth="1"/>
    <col min="4" max="4" width="28.140625" style="7" customWidth="1"/>
    <col min="5" max="16384" width="9.140625" style="26"/>
  </cols>
  <sheetData>
    <row r="1" spans="1:4">
      <c r="A1" s="122" t="s">
        <v>58</v>
      </c>
      <c r="B1" s="122"/>
      <c r="C1" s="122"/>
      <c r="D1" s="122"/>
    </row>
    <row r="2" spans="1:4" ht="41.25" customHeight="1">
      <c r="A2" s="122" t="s">
        <v>194</v>
      </c>
      <c r="B2" s="122"/>
      <c r="C2" s="122"/>
      <c r="D2" s="122"/>
    </row>
    <row r="3" spans="1:4" ht="25.5" customHeight="1">
      <c r="A3" s="123" t="s">
        <v>98</v>
      </c>
      <c r="B3" s="123"/>
      <c r="C3" s="123"/>
      <c r="D3" s="123"/>
    </row>
    <row r="4" spans="1:4" ht="18.75" hidden="1" customHeight="1">
      <c r="A4" s="123" t="s">
        <v>60</v>
      </c>
      <c r="B4" s="123"/>
      <c r="C4" s="123"/>
      <c r="D4" s="123"/>
    </row>
    <row r="5" spans="1:4">
      <c r="A5" s="124" t="s">
        <v>0</v>
      </c>
      <c r="B5" s="124"/>
      <c r="C5" s="124"/>
      <c r="D5" s="124"/>
    </row>
    <row r="6" spans="1:4" ht="39.75" customHeight="1">
      <c r="A6" s="46" t="s">
        <v>48</v>
      </c>
      <c r="B6" s="46" t="s">
        <v>49</v>
      </c>
      <c r="C6" s="45" t="s">
        <v>190</v>
      </c>
      <c r="D6" s="47" t="s">
        <v>3</v>
      </c>
    </row>
    <row r="7" spans="1:4" ht="26.25" customHeight="1">
      <c r="A7" s="120" t="s">
        <v>38</v>
      </c>
      <c r="B7" s="121"/>
      <c r="C7" s="27">
        <f>C8+C18</f>
        <v>26588.416000000001</v>
      </c>
      <c r="D7" s="28"/>
    </row>
    <row r="8" spans="1:4" s="30" customFormat="1" ht="60.75" customHeight="1">
      <c r="A8" s="20" t="s">
        <v>21</v>
      </c>
      <c r="B8" s="59" t="s">
        <v>189</v>
      </c>
      <c r="C8" s="29">
        <f>C9+C10</f>
        <v>26085.682000000001</v>
      </c>
      <c r="D8" s="20"/>
    </row>
    <row r="9" spans="1:4" s="30" customFormat="1" ht="28.5" customHeight="1">
      <c r="A9" s="20" t="s">
        <v>64</v>
      </c>
      <c r="B9" s="59" t="s">
        <v>191</v>
      </c>
      <c r="C9" s="29">
        <f>'PL2.TỔNG HỢP DỰ ÁN 2025'!M17</f>
        <v>16244.574000000001</v>
      </c>
      <c r="D9" s="20"/>
    </row>
    <row r="10" spans="1:4" s="30" customFormat="1" ht="28.5" customHeight="1">
      <c r="A10" s="20" t="s">
        <v>65</v>
      </c>
      <c r="B10" s="59" t="s">
        <v>50</v>
      </c>
      <c r="C10" s="29">
        <f>C11+C12+C13+C17</f>
        <v>9841.1080000000002</v>
      </c>
      <c r="D10" s="20"/>
    </row>
    <row r="11" spans="1:4" s="40" customFormat="1" ht="28.5" customHeight="1">
      <c r="A11" s="10">
        <v>1</v>
      </c>
      <c r="B11" s="44" t="s">
        <v>51</v>
      </c>
      <c r="C11" s="36">
        <f>'PL2.TỔNG HỢP DỰ ÁN 2025'!M26</f>
        <v>353.79</v>
      </c>
      <c r="D11" s="10"/>
    </row>
    <row r="12" spans="1:4" s="40" customFormat="1" ht="57" customHeight="1">
      <c r="A12" s="10">
        <v>2</v>
      </c>
      <c r="B12" s="44" t="s">
        <v>52</v>
      </c>
      <c r="C12" s="36">
        <f>'PL2.TỔNG HỢP DỰ ÁN 2025'!M31</f>
        <v>1811.818</v>
      </c>
      <c r="D12" s="10"/>
    </row>
    <row r="13" spans="1:4" s="30" customFormat="1" ht="54" customHeight="1">
      <c r="A13" s="20" t="s">
        <v>88</v>
      </c>
      <c r="B13" s="59" t="s">
        <v>54</v>
      </c>
      <c r="C13" s="29">
        <f>SUM(C14:C16)</f>
        <v>7137.7</v>
      </c>
      <c r="D13" s="20"/>
    </row>
    <row r="14" spans="1:4" s="40" customFormat="1" ht="32.25" customHeight="1">
      <c r="A14" s="10" t="s">
        <v>55</v>
      </c>
      <c r="B14" s="44" t="s">
        <v>32</v>
      </c>
      <c r="C14" s="36">
        <f>'PL2.TỔNG HỢP DỰ ÁN 2025'!M38</f>
        <v>924</v>
      </c>
      <c r="D14" s="10"/>
    </row>
    <row r="15" spans="1:4" s="40" customFormat="1" ht="64.5" customHeight="1">
      <c r="A15" s="10" t="s">
        <v>56</v>
      </c>
      <c r="B15" s="44" t="s">
        <v>30</v>
      </c>
      <c r="C15" s="36">
        <f>'PL2.TỔNG HỢP DỰ ÁN 2025'!M42</f>
        <v>5643.5</v>
      </c>
      <c r="D15" s="10"/>
    </row>
    <row r="16" spans="1:4" s="40" customFormat="1" ht="75" customHeight="1">
      <c r="A16" s="10" t="s">
        <v>193</v>
      </c>
      <c r="B16" s="44" t="s">
        <v>31</v>
      </c>
      <c r="C16" s="36">
        <f>'PL2.TỔNG HỢP DỰ ÁN 2025'!M50</f>
        <v>570.20000000000005</v>
      </c>
      <c r="D16" s="10"/>
    </row>
    <row r="17" spans="1:4" s="30" customFormat="1" ht="49.5" customHeight="1">
      <c r="A17" s="20" t="s">
        <v>195</v>
      </c>
      <c r="B17" s="59" t="s">
        <v>57</v>
      </c>
      <c r="C17" s="29">
        <f>'PL2.TỔNG HỢP DỰ ÁN 2025'!M52</f>
        <v>537.79999999999995</v>
      </c>
      <c r="D17" s="20"/>
    </row>
    <row r="18" spans="1:4" s="30" customFormat="1" ht="27" customHeight="1">
      <c r="A18" s="20" t="s">
        <v>23</v>
      </c>
      <c r="B18" s="59" t="s">
        <v>192</v>
      </c>
      <c r="C18" s="29">
        <f>C19</f>
        <v>502.73399999999998</v>
      </c>
      <c r="D18" s="20"/>
    </row>
    <row r="19" spans="1:4" s="40" customFormat="1" ht="29.25" customHeight="1">
      <c r="A19" s="10">
        <v>1</v>
      </c>
      <c r="B19" s="44" t="s">
        <v>61</v>
      </c>
      <c r="C19" s="36">
        <v>502.73399999999998</v>
      </c>
      <c r="D19" s="10"/>
    </row>
  </sheetData>
  <mergeCells count="6">
    <mergeCell ref="A7:B7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showZeros="0" tabSelected="1" zoomScale="55" zoomScaleNormal="55" workbookViewId="0">
      <selection activeCell="Z9" sqref="Z9"/>
    </sheetView>
  </sheetViews>
  <sheetFormatPr defaultRowHeight="18.75"/>
  <cols>
    <col min="1" max="1" width="11.140625" style="87" customWidth="1"/>
    <col min="2" max="2" width="49.5703125" style="88" customWidth="1"/>
    <col min="3" max="3" width="16.140625" style="87" customWidth="1"/>
    <col min="4" max="4" width="18.42578125" style="87" customWidth="1"/>
    <col min="5" max="5" width="24.140625" style="87" hidden="1" customWidth="1"/>
    <col min="6" max="6" width="16.140625" style="89" customWidth="1"/>
    <col min="7" max="7" width="16.140625" style="87" customWidth="1"/>
    <col min="8" max="8" width="23.7109375" style="89" customWidth="1"/>
    <col min="9" max="9" width="18.28515625" style="90" customWidth="1"/>
    <col min="10" max="10" width="19.42578125" style="90" customWidth="1"/>
    <col min="11" max="11" width="23.7109375" style="90" customWidth="1"/>
    <col min="12" max="12" width="16.140625" style="90" customWidth="1"/>
    <col min="13" max="13" width="18.7109375" style="86" customWidth="1"/>
    <col min="14" max="15" width="12.42578125" style="86" customWidth="1"/>
    <col min="16" max="17" width="20.7109375" style="86" customWidth="1"/>
    <col min="18" max="18" width="25.140625" style="86" customWidth="1"/>
    <col min="19" max="19" width="25.140625" style="91" hidden="1" customWidth="1"/>
    <col min="20" max="20" width="24.42578125" style="91" hidden="1" customWidth="1"/>
    <col min="21" max="21" width="18.85546875" style="87" hidden="1" customWidth="1"/>
    <col min="22" max="22" width="34.28515625" style="87" hidden="1" customWidth="1"/>
    <col min="23" max="23" width="19.28515625" style="87" hidden="1" customWidth="1"/>
    <col min="24" max="16384" width="9.140625" style="1"/>
  </cols>
  <sheetData>
    <row r="1" spans="1:23">
      <c r="A1" s="129" t="s">
        <v>232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>
      <c r="A2" s="130" t="s">
        <v>205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31" customFormat="1">
      <c r="A3" s="130" t="s">
        <v>63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>
      <c r="A4" s="131" t="s">
        <v>233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3" s="26" customFormat="1" hidden="1">
      <c r="A5" s="131" t="str">
        <f>'PL1. BẢNG TỔNG HỢP VỐN'!A4:D4</f>
        <v>(Kèm theo Tờ trình số           /TTr-UBND, ngày         /7/2025 của Ủy ban nhân dân xã)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</row>
    <row r="6" spans="1:23" ht="28.5" customHeight="1">
      <c r="A6" s="14"/>
      <c r="B6" s="15"/>
      <c r="C6" s="16"/>
      <c r="D6" s="16"/>
      <c r="E6" s="16"/>
      <c r="F6" s="41"/>
      <c r="G6" s="41"/>
      <c r="H6" s="41"/>
      <c r="I6" s="42"/>
      <c r="J6" s="42"/>
      <c r="K6" s="33"/>
      <c r="L6" s="33"/>
      <c r="M6" s="42"/>
      <c r="N6" s="42"/>
      <c r="O6" s="42"/>
      <c r="P6" s="132" t="s">
        <v>79</v>
      </c>
      <c r="Q6" s="132"/>
      <c r="R6" s="132"/>
      <c r="S6" s="42"/>
      <c r="T6" s="42"/>
      <c r="U6" s="17"/>
      <c r="V6" s="128" t="s">
        <v>79</v>
      </c>
      <c r="W6" s="128"/>
    </row>
    <row r="7" spans="1:23" ht="47.25" customHeight="1">
      <c r="A7" s="145" t="s">
        <v>1</v>
      </c>
      <c r="B7" s="145" t="s">
        <v>67</v>
      </c>
      <c r="C7" s="125" t="s">
        <v>66</v>
      </c>
      <c r="D7" s="125" t="s">
        <v>68</v>
      </c>
      <c r="E7" s="125" t="s">
        <v>69</v>
      </c>
      <c r="F7" s="135" t="s">
        <v>70</v>
      </c>
      <c r="G7" s="135" t="s">
        <v>71</v>
      </c>
      <c r="H7" s="135" t="s">
        <v>72</v>
      </c>
      <c r="I7" s="135"/>
      <c r="J7" s="135"/>
      <c r="K7" s="126" t="s">
        <v>112</v>
      </c>
      <c r="L7" s="126" t="s">
        <v>135</v>
      </c>
      <c r="M7" s="127" t="s">
        <v>85</v>
      </c>
      <c r="N7" s="127"/>
      <c r="O7" s="127"/>
      <c r="P7" s="127" t="s">
        <v>219</v>
      </c>
      <c r="Q7" s="127" t="s">
        <v>215</v>
      </c>
      <c r="R7" s="127" t="s">
        <v>3</v>
      </c>
      <c r="S7" s="136" t="s">
        <v>78</v>
      </c>
      <c r="T7" s="137"/>
      <c r="U7" s="137"/>
      <c r="V7" s="137"/>
      <c r="W7" s="138"/>
    </row>
    <row r="8" spans="1:23" s="32" customFormat="1" ht="28.5" customHeight="1">
      <c r="A8" s="145"/>
      <c r="B8" s="145"/>
      <c r="C8" s="125"/>
      <c r="D8" s="125"/>
      <c r="E8" s="125"/>
      <c r="F8" s="135"/>
      <c r="G8" s="135"/>
      <c r="H8" s="135" t="s">
        <v>73</v>
      </c>
      <c r="I8" s="127" t="s">
        <v>74</v>
      </c>
      <c r="J8" s="127"/>
      <c r="K8" s="126"/>
      <c r="L8" s="126"/>
      <c r="M8" s="127" t="s">
        <v>75</v>
      </c>
      <c r="N8" s="127" t="s">
        <v>102</v>
      </c>
      <c r="O8" s="127"/>
      <c r="P8" s="127"/>
      <c r="Q8" s="127"/>
      <c r="R8" s="127"/>
      <c r="S8" s="139"/>
      <c r="T8" s="140"/>
      <c r="U8" s="140"/>
      <c r="V8" s="140"/>
      <c r="W8" s="141"/>
    </row>
    <row r="9" spans="1:23" ht="84.75" customHeight="1">
      <c r="A9" s="145"/>
      <c r="B9" s="145"/>
      <c r="C9" s="125"/>
      <c r="D9" s="125"/>
      <c r="E9" s="125"/>
      <c r="F9" s="135"/>
      <c r="G9" s="135"/>
      <c r="H9" s="135"/>
      <c r="I9" s="116" t="s">
        <v>75</v>
      </c>
      <c r="J9" s="116" t="s">
        <v>76</v>
      </c>
      <c r="K9" s="126"/>
      <c r="L9" s="126"/>
      <c r="M9" s="127"/>
      <c r="N9" s="116" t="s">
        <v>103</v>
      </c>
      <c r="O9" s="116" t="s">
        <v>104</v>
      </c>
      <c r="P9" s="127"/>
      <c r="Q9" s="127"/>
      <c r="R9" s="127"/>
      <c r="S9" s="142"/>
      <c r="T9" s="143"/>
      <c r="U9" s="143"/>
      <c r="V9" s="143"/>
      <c r="W9" s="144"/>
    </row>
    <row r="10" spans="1:23" ht="42" hidden="1" customHeight="1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37" t="s">
        <v>10</v>
      </c>
      <c r="G10" s="43" t="s">
        <v>11</v>
      </c>
      <c r="H10" s="43" t="s">
        <v>12</v>
      </c>
      <c r="I10" s="117" t="s">
        <v>13</v>
      </c>
      <c r="J10" s="117" t="s">
        <v>14</v>
      </c>
      <c r="K10" s="34" t="s">
        <v>15</v>
      </c>
      <c r="L10" s="34" t="s">
        <v>16</v>
      </c>
      <c r="M10" s="117" t="s">
        <v>17</v>
      </c>
      <c r="N10" s="117" t="s">
        <v>18</v>
      </c>
      <c r="O10" s="117" t="s">
        <v>19</v>
      </c>
      <c r="P10" s="117"/>
      <c r="Q10" s="117"/>
      <c r="R10" s="117"/>
      <c r="S10" s="133" t="s">
        <v>20</v>
      </c>
      <c r="T10" s="133"/>
      <c r="U10" s="133"/>
      <c r="V10" s="133"/>
      <c r="W10" s="133"/>
    </row>
    <row r="11" spans="1:23" s="39" customFormat="1" ht="95.25" hidden="1" customHeight="1">
      <c r="A11" s="18"/>
      <c r="B11" s="18"/>
      <c r="C11" s="18"/>
      <c r="D11" s="18"/>
      <c r="E11" s="18"/>
      <c r="F11" s="37"/>
      <c r="G11" s="43"/>
      <c r="H11" s="43"/>
      <c r="I11" s="117"/>
      <c r="J11" s="117"/>
      <c r="K11" s="34"/>
      <c r="L11" s="34"/>
      <c r="M11" s="117"/>
      <c r="N11" s="117"/>
      <c r="O11" s="117"/>
      <c r="P11" s="117"/>
      <c r="Q11" s="117"/>
      <c r="R11" s="117"/>
      <c r="S11" s="60" t="s">
        <v>106</v>
      </c>
      <c r="T11" s="60" t="s">
        <v>105</v>
      </c>
      <c r="U11" s="50" t="s">
        <v>199</v>
      </c>
      <c r="V11" s="50" t="s">
        <v>2</v>
      </c>
      <c r="W11" s="50" t="s">
        <v>153</v>
      </c>
    </row>
    <row r="12" spans="1:23" s="105" customFormat="1" ht="53.25" customHeight="1">
      <c r="A12" s="134" t="s">
        <v>38</v>
      </c>
      <c r="B12" s="134"/>
      <c r="C12" s="98"/>
      <c r="D12" s="98"/>
      <c r="E12" s="98"/>
      <c r="F12" s="98"/>
      <c r="G12" s="99"/>
      <c r="H12" s="99"/>
      <c r="I12" s="100">
        <f>I13+I54</f>
        <v>197832.631395</v>
      </c>
      <c r="J12" s="100">
        <f t="shared" ref="J12:P12" si="0">J13+J54</f>
        <v>196781.031395</v>
      </c>
      <c r="K12" s="100">
        <f t="shared" si="0"/>
        <v>190700.024</v>
      </c>
      <c r="L12" s="100">
        <f t="shared" si="0"/>
        <v>90359.548999999999</v>
      </c>
      <c r="M12" s="100">
        <f t="shared" si="0"/>
        <v>104168.416</v>
      </c>
      <c r="N12" s="100">
        <f t="shared" si="0"/>
        <v>0</v>
      </c>
      <c r="O12" s="100">
        <f t="shared" si="0"/>
        <v>0</v>
      </c>
      <c r="P12" s="100">
        <f t="shared" si="0"/>
        <v>103790.986</v>
      </c>
      <c r="Q12" s="103">
        <f t="shared" ref="Q12:Q13" si="1">P12/M12*100</f>
        <v>99.637673284769932</v>
      </c>
      <c r="R12" s="100"/>
      <c r="S12" s="101"/>
      <c r="T12" s="102"/>
      <c r="U12" s="103"/>
      <c r="V12" s="104"/>
      <c r="W12" s="104"/>
    </row>
    <row r="13" spans="1:23" s="105" customFormat="1" ht="103.5" customHeight="1">
      <c r="A13" s="106" t="s">
        <v>118</v>
      </c>
      <c r="B13" s="107" t="s">
        <v>206</v>
      </c>
      <c r="C13" s="106"/>
      <c r="D13" s="106"/>
      <c r="E13" s="106"/>
      <c r="F13" s="106"/>
      <c r="G13" s="106"/>
      <c r="H13" s="106"/>
      <c r="I13" s="103">
        <f>I17+I25+I14</f>
        <v>190479.89739500001</v>
      </c>
      <c r="J13" s="103">
        <f t="shared" ref="J13:P13" si="2">J17+J25+J14</f>
        <v>189428.297395</v>
      </c>
      <c r="K13" s="103">
        <f t="shared" si="2"/>
        <v>190197.29</v>
      </c>
      <c r="L13" s="103">
        <f t="shared" si="2"/>
        <v>90359.548999999999</v>
      </c>
      <c r="M13" s="103">
        <f t="shared" si="2"/>
        <v>96815.682000000001</v>
      </c>
      <c r="N13" s="103">
        <f t="shared" si="2"/>
        <v>0</v>
      </c>
      <c r="O13" s="103">
        <f t="shared" si="2"/>
        <v>0</v>
      </c>
      <c r="P13" s="103">
        <f t="shared" si="2"/>
        <v>96438.252000000008</v>
      </c>
      <c r="Q13" s="103">
        <f t="shared" si="1"/>
        <v>99.610156131524235</v>
      </c>
      <c r="R13" s="103"/>
      <c r="S13" s="108"/>
      <c r="T13" s="103"/>
      <c r="U13" s="103"/>
      <c r="V13" s="106"/>
      <c r="W13" s="106"/>
    </row>
    <row r="14" spans="1:23" s="2" customFormat="1" ht="50.25" customHeight="1">
      <c r="A14" s="62" t="s">
        <v>21</v>
      </c>
      <c r="B14" s="96" t="s">
        <v>209</v>
      </c>
      <c r="C14" s="62"/>
      <c r="D14" s="62"/>
      <c r="E14" s="62"/>
      <c r="F14" s="54"/>
      <c r="G14" s="54"/>
      <c r="H14" s="54"/>
      <c r="I14" s="64">
        <f>I15+I16</f>
        <v>160000</v>
      </c>
      <c r="J14" s="64">
        <f t="shared" ref="J14:P14" si="3">J15+J16</f>
        <v>160000</v>
      </c>
      <c r="K14" s="64">
        <f t="shared" si="3"/>
        <v>160000</v>
      </c>
      <c r="L14" s="64">
        <f t="shared" si="3"/>
        <v>86270</v>
      </c>
      <c r="M14" s="64">
        <f t="shared" si="3"/>
        <v>70730</v>
      </c>
      <c r="N14" s="64">
        <f t="shared" si="3"/>
        <v>0</v>
      </c>
      <c r="O14" s="64">
        <f t="shared" si="3"/>
        <v>0</v>
      </c>
      <c r="P14" s="64">
        <f t="shared" si="3"/>
        <v>70730</v>
      </c>
      <c r="Q14" s="64">
        <f>P14/M14*100</f>
        <v>100</v>
      </c>
      <c r="R14" s="64"/>
      <c r="S14" s="65"/>
      <c r="T14" s="64"/>
      <c r="U14" s="61"/>
      <c r="V14" s="62"/>
      <c r="W14" s="62"/>
    </row>
    <row r="15" spans="1:23" s="2" customFormat="1" ht="66.75" customHeight="1">
      <c r="A15" s="62"/>
      <c r="B15" s="70" t="s">
        <v>207</v>
      </c>
      <c r="C15" s="66" t="s">
        <v>210</v>
      </c>
      <c r="D15" s="66" t="s">
        <v>77</v>
      </c>
      <c r="E15" s="62"/>
      <c r="F15" s="9" t="s">
        <v>96</v>
      </c>
      <c r="G15" s="9" t="s">
        <v>211</v>
      </c>
      <c r="H15" s="9" t="s">
        <v>213</v>
      </c>
      <c r="I15" s="57">
        <f>J15</f>
        <v>90000</v>
      </c>
      <c r="J15" s="57">
        <v>90000</v>
      </c>
      <c r="K15" s="57">
        <v>90000</v>
      </c>
      <c r="L15" s="57">
        <f>J15-M15-3000</f>
        <v>51270</v>
      </c>
      <c r="M15" s="57">
        <v>35730</v>
      </c>
      <c r="N15" s="64"/>
      <c r="O15" s="64"/>
      <c r="P15" s="57">
        <v>35730</v>
      </c>
      <c r="Q15" s="57">
        <f t="shared" ref="Q15:Q61" si="4">P15/M15*100</f>
        <v>100</v>
      </c>
      <c r="R15" s="64"/>
      <c r="S15" s="65"/>
      <c r="T15" s="64"/>
      <c r="U15" s="61"/>
      <c r="V15" s="62"/>
      <c r="W15" s="62"/>
    </row>
    <row r="16" spans="1:23" s="2" customFormat="1" ht="93.75" customHeight="1">
      <c r="A16" s="62"/>
      <c r="B16" s="70" t="s">
        <v>208</v>
      </c>
      <c r="C16" s="66" t="s">
        <v>77</v>
      </c>
      <c r="D16" s="66" t="s">
        <v>77</v>
      </c>
      <c r="E16" s="62"/>
      <c r="F16" s="9" t="s">
        <v>96</v>
      </c>
      <c r="G16" s="9" t="s">
        <v>212</v>
      </c>
      <c r="H16" s="97" t="s">
        <v>214</v>
      </c>
      <c r="I16" s="57">
        <f>J16</f>
        <v>70000</v>
      </c>
      <c r="J16" s="57">
        <v>70000</v>
      </c>
      <c r="K16" s="57">
        <v>70000</v>
      </c>
      <c r="L16" s="57">
        <v>35000</v>
      </c>
      <c r="M16" s="57">
        <v>35000</v>
      </c>
      <c r="N16" s="64"/>
      <c r="O16" s="64"/>
      <c r="P16" s="57">
        <v>35000</v>
      </c>
      <c r="Q16" s="57">
        <f t="shared" si="4"/>
        <v>100</v>
      </c>
      <c r="R16" s="64"/>
      <c r="S16" s="65"/>
      <c r="T16" s="64"/>
      <c r="U16" s="61"/>
      <c r="V16" s="62"/>
      <c r="W16" s="62"/>
    </row>
    <row r="17" spans="1:23" s="2" customFormat="1" ht="49.5" customHeight="1">
      <c r="A17" s="62" t="s">
        <v>23</v>
      </c>
      <c r="B17" s="63" t="s">
        <v>107</v>
      </c>
      <c r="C17" s="62"/>
      <c r="D17" s="62"/>
      <c r="E17" s="62"/>
      <c r="F17" s="54"/>
      <c r="G17" s="54"/>
      <c r="H17" s="54"/>
      <c r="I17" s="64">
        <f>SUM(I18:I24)</f>
        <v>18061</v>
      </c>
      <c r="J17" s="64">
        <f t="shared" ref="J17:P17" si="5">SUM(J18:J24)</f>
        <v>18061</v>
      </c>
      <c r="K17" s="64">
        <f t="shared" si="5"/>
        <v>17784</v>
      </c>
      <c r="L17" s="64">
        <f t="shared" si="5"/>
        <v>1517.367</v>
      </c>
      <c r="M17" s="64">
        <f t="shared" si="5"/>
        <v>16244.574000000001</v>
      </c>
      <c r="N17" s="64">
        <f t="shared" si="5"/>
        <v>0</v>
      </c>
      <c r="O17" s="64">
        <f t="shared" si="5"/>
        <v>0</v>
      </c>
      <c r="P17" s="64">
        <f t="shared" si="5"/>
        <v>15940.874</v>
      </c>
      <c r="Q17" s="64">
        <f t="shared" si="4"/>
        <v>98.130452666841236</v>
      </c>
      <c r="R17" s="64"/>
      <c r="S17" s="65"/>
      <c r="T17" s="64"/>
      <c r="U17" s="61"/>
      <c r="V17" s="62"/>
      <c r="W17" s="62"/>
    </row>
    <row r="18" spans="1:23" s="48" customFormat="1" ht="83.25" customHeight="1">
      <c r="A18" s="66">
        <v>1</v>
      </c>
      <c r="B18" s="67" t="s">
        <v>108</v>
      </c>
      <c r="C18" s="66" t="s">
        <v>77</v>
      </c>
      <c r="D18" s="66" t="s">
        <v>77</v>
      </c>
      <c r="E18" s="9">
        <v>8069212</v>
      </c>
      <c r="F18" s="9" t="s">
        <v>182</v>
      </c>
      <c r="G18" s="66" t="s">
        <v>111</v>
      </c>
      <c r="H18" s="9" t="s">
        <v>110</v>
      </c>
      <c r="I18" s="57">
        <f>J18</f>
        <v>2650</v>
      </c>
      <c r="J18" s="68">
        <v>2650</v>
      </c>
      <c r="K18" s="68">
        <v>2650</v>
      </c>
      <c r="L18" s="57">
        <v>1297.367</v>
      </c>
      <c r="M18" s="57">
        <v>1330.5740000000001</v>
      </c>
      <c r="N18" s="57"/>
      <c r="O18" s="57"/>
      <c r="P18" s="57">
        <v>1330.5740000000001</v>
      </c>
      <c r="Q18" s="57">
        <f t="shared" si="4"/>
        <v>100</v>
      </c>
      <c r="R18" s="57"/>
      <c r="S18" s="109" t="s">
        <v>109</v>
      </c>
      <c r="T18" s="57" t="s">
        <v>5</v>
      </c>
      <c r="U18" s="66" t="s">
        <v>113</v>
      </c>
      <c r="V18" s="66" t="s">
        <v>114</v>
      </c>
      <c r="W18" s="66" t="s">
        <v>22</v>
      </c>
    </row>
    <row r="19" spans="1:23" s="2" customFormat="1" ht="83.25" customHeight="1">
      <c r="A19" s="66">
        <v>2</v>
      </c>
      <c r="B19" s="69" t="s">
        <v>115</v>
      </c>
      <c r="C19" s="66" t="s">
        <v>77</v>
      </c>
      <c r="D19" s="66" t="s">
        <v>77</v>
      </c>
      <c r="E19" s="9">
        <v>8130315</v>
      </c>
      <c r="F19" s="9" t="s">
        <v>96</v>
      </c>
      <c r="G19" s="66">
        <v>2025</v>
      </c>
      <c r="H19" s="9" t="s">
        <v>183</v>
      </c>
      <c r="I19" s="57">
        <f>J19</f>
        <v>600</v>
      </c>
      <c r="J19" s="57">
        <v>600</v>
      </c>
      <c r="K19" s="68">
        <v>600</v>
      </c>
      <c r="L19" s="61"/>
      <c r="M19" s="57">
        <v>600</v>
      </c>
      <c r="N19" s="64"/>
      <c r="O19" s="64"/>
      <c r="P19" s="57">
        <v>573.79999999999995</v>
      </c>
      <c r="Q19" s="57">
        <f t="shared" si="4"/>
        <v>95.633333333333326</v>
      </c>
      <c r="R19" s="64"/>
      <c r="S19" s="110" t="s">
        <v>116</v>
      </c>
      <c r="T19" s="57" t="s">
        <v>5</v>
      </c>
      <c r="U19" s="9" t="s">
        <v>117</v>
      </c>
      <c r="V19" s="66" t="s">
        <v>114</v>
      </c>
      <c r="W19" s="66" t="s">
        <v>22</v>
      </c>
    </row>
    <row r="20" spans="1:23" s="48" customFormat="1" ht="83.25" customHeight="1">
      <c r="A20" s="66">
        <v>3</v>
      </c>
      <c r="B20" s="67" t="s">
        <v>119</v>
      </c>
      <c r="C20" s="66" t="s">
        <v>77</v>
      </c>
      <c r="D20" s="66" t="s">
        <v>77</v>
      </c>
      <c r="E20" s="9">
        <v>8099612</v>
      </c>
      <c r="F20" s="9" t="s">
        <v>185</v>
      </c>
      <c r="G20" s="66" t="s">
        <v>111</v>
      </c>
      <c r="H20" s="9" t="s">
        <v>184</v>
      </c>
      <c r="I20" s="57">
        <f>J20</f>
        <v>4580</v>
      </c>
      <c r="J20" s="57">
        <v>4580</v>
      </c>
      <c r="K20" s="57">
        <f>3779.356+700.644</f>
        <v>4480</v>
      </c>
      <c r="L20" s="57"/>
      <c r="M20" s="92">
        <f>3779.356+700.644</f>
        <v>4480</v>
      </c>
      <c r="N20" s="57"/>
      <c r="O20" s="57"/>
      <c r="P20" s="57">
        <v>4320.1499999999996</v>
      </c>
      <c r="Q20" s="57">
        <f t="shared" si="4"/>
        <v>96.431919642857139</v>
      </c>
      <c r="R20" s="57"/>
      <c r="S20" s="109" t="s">
        <v>120</v>
      </c>
      <c r="T20" s="57" t="s">
        <v>5</v>
      </c>
      <c r="U20" s="66" t="s">
        <v>113</v>
      </c>
      <c r="V20" s="52" t="s">
        <v>204</v>
      </c>
      <c r="W20" s="66" t="s">
        <v>22</v>
      </c>
    </row>
    <row r="21" spans="1:23" s="48" customFormat="1" ht="83.25" customHeight="1">
      <c r="A21" s="66">
        <v>4</v>
      </c>
      <c r="B21" s="8" t="s">
        <v>121</v>
      </c>
      <c r="C21" s="66" t="s">
        <v>77</v>
      </c>
      <c r="D21" s="66" t="s">
        <v>77</v>
      </c>
      <c r="E21" s="9">
        <v>8131447</v>
      </c>
      <c r="F21" s="9" t="s">
        <v>96</v>
      </c>
      <c r="G21" s="66">
        <v>2025</v>
      </c>
      <c r="H21" s="9" t="s">
        <v>186</v>
      </c>
      <c r="I21" s="57">
        <f t="shared" ref="I21:I24" si="6">J21</f>
        <v>603</v>
      </c>
      <c r="J21" s="68">
        <v>603</v>
      </c>
      <c r="K21" s="68">
        <v>603</v>
      </c>
      <c r="L21" s="68"/>
      <c r="M21" s="68">
        <v>603</v>
      </c>
      <c r="N21" s="57"/>
      <c r="O21" s="57"/>
      <c r="P21" s="57">
        <v>595.14</v>
      </c>
      <c r="Q21" s="57">
        <f t="shared" si="4"/>
        <v>98.696517412935322</v>
      </c>
      <c r="R21" s="57"/>
      <c r="S21" s="110" t="s">
        <v>123</v>
      </c>
      <c r="T21" s="57" t="s">
        <v>5</v>
      </c>
      <c r="U21" s="66" t="s">
        <v>125</v>
      </c>
      <c r="V21" s="66" t="s">
        <v>114</v>
      </c>
      <c r="W21" s="66" t="s">
        <v>22</v>
      </c>
    </row>
    <row r="22" spans="1:23" s="48" customFormat="1" ht="117" customHeight="1">
      <c r="A22" s="66">
        <v>5</v>
      </c>
      <c r="B22" s="70" t="s">
        <v>122</v>
      </c>
      <c r="C22" s="66" t="s">
        <v>77</v>
      </c>
      <c r="D22" s="66" t="s">
        <v>77</v>
      </c>
      <c r="E22" s="9">
        <v>8127114</v>
      </c>
      <c r="F22" s="9" t="s">
        <v>188</v>
      </c>
      <c r="G22" s="66">
        <v>2025</v>
      </c>
      <c r="H22" s="9" t="s">
        <v>187</v>
      </c>
      <c r="I22" s="57">
        <f t="shared" si="6"/>
        <v>5000</v>
      </c>
      <c r="J22" s="68">
        <v>5000</v>
      </c>
      <c r="K22" s="68">
        <v>5000</v>
      </c>
      <c r="L22" s="68"/>
      <c r="M22" s="68">
        <v>5000</v>
      </c>
      <c r="N22" s="57"/>
      <c r="O22" s="57"/>
      <c r="P22" s="57">
        <v>4890.21</v>
      </c>
      <c r="Q22" s="57">
        <f t="shared" si="4"/>
        <v>97.804199999999994</v>
      </c>
      <c r="R22" s="57"/>
      <c r="S22" s="110" t="s">
        <v>124</v>
      </c>
      <c r="T22" s="57" t="s">
        <v>5</v>
      </c>
      <c r="U22" s="66" t="s">
        <v>113</v>
      </c>
      <c r="V22" s="66" t="s">
        <v>114</v>
      </c>
      <c r="W22" s="66" t="s">
        <v>22</v>
      </c>
    </row>
    <row r="23" spans="1:23" s="95" customFormat="1" ht="117" customHeight="1">
      <c r="A23" s="52">
        <v>6</v>
      </c>
      <c r="B23" s="53" t="s">
        <v>200</v>
      </c>
      <c r="C23" s="52" t="s">
        <v>77</v>
      </c>
      <c r="D23" s="52" t="s">
        <v>77</v>
      </c>
      <c r="E23" s="51"/>
      <c r="F23" s="51" t="s">
        <v>201</v>
      </c>
      <c r="G23" s="52">
        <v>2017</v>
      </c>
      <c r="H23" s="51" t="s">
        <v>202</v>
      </c>
      <c r="I23" s="92">
        <f t="shared" si="6"/>
        <v>228</v>
      </c>
      <c r="J23" s="94">
        <v>228</v>
      </c>
      <c r="K23" s="94">
        <v>228</v>
      </c>
      <c r="L23" s="94"/>
      <c r="M23" s="94">
        <v>228</v>
      </c>
      <c r="N23" s="92"/>
      <c r="O23" s="92"/>
      <c r="P23" s="94">
        <v>228</v>
      </c>
      <c r="Q23" s="57">
        <f t="shared" si="4"/>
        <v>100</v>
      </c>
      <c r="R23" s="92"/>
      <c r="S23" s="93" t="s">
        <v>203</v>
      </c>
      <c r="T23" s="92" t="s">
        <v>5</v>
      </c>
      <c r="U23" s="52" t="s">
        <v>113</v>
      </c>
      <c r="V23" s="52" t="s">
        <v>114</v>
      </c>
      <c r="W23" s="52" t="s">
        <v>22</v>
      </c>
    </row>
    <row r="24" spans="1:23" s="95" customFormat="1" ht="117" customHeight="1">
      <c r="A24" s="52">
        <v>7</v>
      </c>
      <c r="B24" s="55" t="s">
        <v>216</v>
      </c>
      <c r="C24" s="52" t="s">
        <v>77</v>
      </c>
      <c r="D24" s="52" t="s">
        <v>77</v>
      </c>
      <c r="E24" s="51"/>
      <c r="F24" s="51" t="s">
        <v>218</v>
      </c>
      <c r="G24" s="52">
        <v>2025</v>
      </c>
      <c r="H24" s="73" t="s">
        <v>217</v>
      </c>
      <c r="I24" s="92">
        <f t="shared" si="6"/>
        <v>4400</v>
      </c>
      <c r="J24" s="94">
        <v>4400</v>
      </c>
      <c r="K24" s="94">
        <v>4223</v>
      </c>
      <c r="L24" s="94">
        <v>220</v>
      </c>
      <c r="M24" s="94">
        <v>4003</v>
      </c>
      <c r="N24" s="92"/>
      <c r="O24" s="92"/>
      <c r="P24" s="94">
        <v>4003</v>
      </c>
      <c r="Q24" s="57">
        <f t="shared" si="4"/>
        <v>100</v>
      </c>
      <c r="R24" s="92"/>
      <c r="S24" s="93"/>
      <c r="T24" s="92"/>
      <c r="U24" s="52"/>
      <c r="V24" s="52"/>
      <c r="W24" s="52"/>
    </row>
    <row r="25" spans="1:23" s="48" customFormat="1" ht="48" customHeight="1">
      <c r="A25" s="62" t="s">
        <v>223</v>
      </c>
      <c r="B25" s="71" t="s">
        <v>126</v>
      </c>
      <c r="C25" s="66"/>
      <c r="D25" s="66"/>
      <c r="E25" s="9"/>
      <c r="F25" s="9"/>
      <c r="G25" s="66"/>
      <c r="H25" s="9"/>
      <c r="I25" s="64">
        <f>I26+I31+I37+I52</f>
        <v>12418.897395</v>
      </c>
      <c r="J25" s="64">
        <f t="shared" ref="J25:P25" si="7">J26+J31+J37+J52</f>
        <v>11367.297395</v>
      </c>
      <c r="K25" s="64">
        <f t="shared" si="7"/>
        <v>12413.289999999999</v>
      </c>
      <c r="L25" s="64">
        <f t="shared" si="7"/>
        <v>2572.1819999999998</v>
      </c>
      <c r="M25" s="64">
        <f t="shared" si="7"/>
        <v>9841.1080000000002</v>
      </c>
      <c r="N25" s="64">
        <f t="shared" si="7"/>
        <v>0</v>
      </c>
      <c r="O25" s="64">
        <f t="shared" si="7"/>
        <v>0</v>
      </c>
      <c r="P25" s="64">
        <f t="shared" si="7"/>
        <v>9767.3779999999988</v>
      </c>
      <c r="Q25" s="64">
        <f t="shared" si="4"/>
        <v>99.250795743731274</v>
      </c>
      <c r="R25" s="64"/>
      <c r="S25" s="110"/>
      <c r="T25" s="57"/>
      <c r="U25" s="66"/>
      <c r="V25" s="66"/>
      <c r="W25" s="66"/>
    </row>
    <row r="26" spans="1:23" s="48" customFormat="1" ht="45" customHeight="1">
      <c r="A26" s="62" t="s">
        <v>224</v>
      </c>
      <c r="B26" s="71" t="s">
        <v>24</v>
      </c>
      <c r="C26" s="66"/>
      <c r="D26" s="66"/>
      <c r="E26" s="9"/>
      <c r="F26" s="9"/>
      <c r="G26" s="66"/>
      <c r="H26" s="9"/>
      <c r="I26" s="64">
        <f>SUM(I27:I30)</f>
        <v>359.39739500000002</v>
      </c>
      <c r="J26" s="64">
        <f t="shared" ref="J26" si="8">SUM(J27:J30)</f>
        <v>359.39739500000002</v>
      </c>
      <c r="K26" s="64">
        <f>SUM(K27:K30)</f>
        <v>353.79</v>
      </c>
      <c r="L26" s="64">
        <f t="shared" ref="L26:P26" si="9">SUM(L27:L30)</f>
        <v>0</v>
      </c>
      <c r="M26" s="64">
        <f t="shared" si="9"/>
        <v>353.79</v>
      </c>
      <c r="N26" s="64">
        <f t="shared" si="9"/>
        <v>0</v>
      </c>
      <c r="O26" s="64">
        <f t="shared" si="9"/>
        <v>0</v>
      </c>
      <c r="P26" s="64">
        <f t="shared" si="9"/>
        <v>353.79</v>
      </c>
      <c r="Q26" s="64">
        <f t="shared" si="4"/>
        <v>100</v>
      </c>
      <c r="R26" s="64"/>
      <c r="S26" s="110"/>
      <c r="T26" s="57"/>
      <c r="U26" s="66"/>
      <c r="V26" s="66"/>
      <c r="W26" s="66"/>
    </row>
    <row r="27" spans="1:23" s="48" customFormat="1" ht="83.25" customHeight="1">
      <c r="A27" s="66">
        <v>1</v>
      </c>
      <c r="B27" s="118" t="s">
        <v>155</v>
      </c>
      <c r="C27" s="9" t="s">
        <v>77</v>
      </c>
      <c r="D27" s="9" t="s">
        <v>77</v>
      </c>
      <c r="E27" s="9">
        <v>8157318</v>
      </c>
      <c r="F27" s="9" t="s">
        <v>93</v>
      </c>
      <c r="G27" s="9">
        <v>2025</v>
      </c>
      <c r="H27" s="119" t="s">
        <v>157</v>
      </c>
      <c r="I27" s="57">
        <f>J27</f>
        <v>99</v>
      </c>
      <c r="J27" s="57">
        <v>99</v>
      </c>
      <c r="K27" s="57">
        <v>99</v>
      </c>
      <c r="L27" s="64"/>
      <c r="M27" s="57">
        <v>99</v>
      </c>
      <c r="N27" s="64"/>
      <c r="O27" s="64"/>
      <c r="P27" s="57">
        <v>99</v>
      </c>
      <c r="Q27" s="57">
        <f t="shared" si="4"/>
        <v>100</v>
      </c>
      <c r="R27" s="64"/>
      <c r="S27" s="111" t="s">
        <v>145</v>
      </c>
      <c r="T27" s="57" t="s">
        <v>61</v>
      </c>
      <c r="U27" s="72" t="s">
        <v>160</v>
      </c>
      <c r="V27" s="72" t="s">
        <v>114</v>
      </c>
      <c r="W27" s="72" t="s">
        <v>22</v>
      </c>
    </row>
    <row r="28" spans="1:23" s="48" customFormat="1" ht="83.25" customHeight="1">
      <c r="A28" s="66">
        <v>2</v>
      </c>
      <c r="B28" s="55" t="s">
        <v>156</v>
      </c>
      <c r="C28" s="9" t="s">
        <v>77</v>
      </c>
      <c r="D28" s="9" t="s">
        <v>77</v>
      </c>
      <c r="E28" s="9">
        <v>8136791</v>
      </c>
      <c r="F28" s="9" t="s">
        <v>93</v>
      </c>
      <c r="G28" s="9">
        <v>2025</v>
      </c>
      <c r="H28" s="9" t="s">
        <v>158</v>
      </c>
      <c r="I28" s="57">
        <f>J28</f>
        <v>61.524000000000001</v>
      </c>
      <c r="J28" s="57">
        <v>61.524000000000001</v>
      </c>
      <c r="K28" s="57">
        <v>61.524000000000001</v>
      </c>
      <c r="L28" s="64"/>
      <c r="M28" s="57">
        <v>61.524000000000001</v>
      </c>
      <c r="N28" s="64"/>
      <c r="O28" s="64"/>
      <c r="P28" s="57">
        <v>61.524000000000001</v>
      </c>
      <c r="Q28" s="57">
        <f t="shared" si="4"/>
        <v>100</v>
      </c>
      <c r="R28" s="64"/>
      <c r="S28" s="112" t="s">
        <v>159</v>
      </c>
      <c r="T28" s="57" t="s">
        <v>61</v>
      </c>
      <c r="U28" s="58" t="s">
        <v>160</v>
      </c>
      <c r="V28" s="9" t="s">
        <v>114</v>
      </c>
      <c r="W28" s="9" t="s">
        <v>22</v>
      </c>
    </row>
    <row r="29" spans="1:23" s="40" customFormat="1" ht="129.75" customHeight="1">
      <c r="A29" s="66">
        <v>3</v>
      </c>
      <c r="B29" s="8" t="s">
        <v>26</v>
      </c>
      <c r="C29" s="9" t="s">
        <v>77</v>
      </c>
      <c r="D29" s="9" t="s">
        <v>77</v>
      </c>
      <c r="E29" s="9">
        <v>8157739</v>
      </c>
      <c r="F29" s="9" t="s">
        <v>93</v>
      </c>
      <c r="G29" s="9">
        <v>2025</v>
      </c>
      <c r="H29" s="9" t="s">
        <v>29</v>
      </c>
      <c r="I29" s="57">
        <v>95.536000000000001</v>
      </c>
      <c r="J29" s="57">
        <v>95.536000000000001</v>
      </c>
      <c r="K29" s="57">
        <v>95.536000000000001</v>
      </c>
      <c r="L29" s="57"/>
      <c r="M29" s="57">
        <v>95.536000000000001</v>
      </c>
      <c r="N29" s="57"/>
      <c r="O29" s="57"/>
      <c r="P29" s="57">
        <v>95.536000000000001</v>
      </c>
      <c r="Q29" s="57">
        <f t="shared" si="4"/>
        <v>100</v>
      </c>
      <c r="R29" s="57"/>
      <c r="S29" s="113" t="s">
        <v>145</v>
      </c>
      <c r="T29" s="57" t="s">
        <v>61</v>
      </c>
      <c r="U29" s="9" t="s">
        <v>28</v>
      </c>
      <c r="V29" s="54" t="s">
        <v>197</v>
      </c>
      <c r="W29" s="9" t="s">
        <v>22</v>
      </c>
    </row>
    <row r="30" spans="1:23" s="3" customFormat="1" ht="144.75" customHeight="1">
      <c r="A30" s="66">
        <v>4</v>
      </c>
      <c r="B30" s="49" t="s">
        <v>27</v>
      </c>
      <c r="C30" s="9" t="s">
        <v>77</v>
      </c>
      <c r="D30" s="9" t="s">
        <v>77</v>
      </c>
      <c r="E30" s="56">
        <v>8138326</v>
      </c>
      <c r="F30" s="9" t="s">
        <v>93</v>
      </c>
      <c r="G30" s="66">
        <v>2025</v>
      </c>
      <c r="H30" s="9" t="s">
        <v>39</v>
      </c>
      <c r="I30" s="68">
        <v>103.337395</v>
      </c>
      <c r="J30" s="68">
        <v>103.337395</v>
      </c>
      <c r="K30" s="68">
        <v>97.73</v>
      </c>
      <c r="L30" s="68"/>
      <c r="M30" s="68">
        <v>97.73</v>
      </c>
      <c r="N30" s="57"/>
      <c r="O30" s="57"/>
      <c r="P30" s="57">
        <v>97.73</v>
      </c>
      <c r="Q30" s="57">
        <f t="shared" si="4"/>
        <v>100</v>
      </c>
      <c r="R30" s="57"/>
      <c r="S30" s="113" t="s">
        <v>145</v>
      </c>
      <c r="T30" s="57" t="s">
        <v>61</v>
      </c>
      <c r="U30" s="66" t="s">
        <v>25</v>
      </c>
      <c r="V30" s="74" t="s">
        <v>146</v>
      </c>
      <c r="W30" s="66" t="s">
        <v>22</v>
      </c>
    </row>
    <row r="31" spans="1:23" s="2" customFormat="1" ht="66" customHeight="1">
      <c r="A31" s="62" t="s">
        <v>225</v>
      </c>
      <c r="B31" s="71" t="s">
        <v>127</v>
      </c>
      <c r="C31" s="54"/>
      <c r="D31" s="54"/>
      <c r="E31" s="54"/>
      <c r="F31" s="54"/>
      <c r="G31" s="62"/>
      <c r="H31" s="54"/>
      <c r="I31" s="61">
        <f>SUM(I32:I36)</f>
        <v>4384</v>
      </c>
      <c r="J31" s="61">
        <f t="shared" ref="J31:O31" si="10">SUM(J32:J36)</f>
        <v>3386.2000000000003</v>
      </c>
      <c r="K31" s="61">
        <f t="shared" si="10"/>
        <v>4384</v>
      </c>
      <c r="L31" s="61">
        <f t="shared" si="10"/>
        <v>2572.1819999999998</v>
      </c>
      <c r="M31" s="61">
        <f t="shared" si="10"/>
        <v>1811.818</v>
      </c>
      <c r="N31" s="61">
        <f t="shared" si="10"/>
        <v>0</v>
      </c>
      <c r="O31" s="61">
        <f t="shared" si="10"/>
        <v>0</v>
      </c>
      <c r="P31" s="61">
        <f>SUM(P32:P36)</f>
        <v>1788.8179999999998</v>
      </c>
      <c r="Q31" s="64">
        <f t="shared" si="4"/>
        <v>98.730556821932439</v>
      </c>
      <c r="R31" s="61"/>
      <c r="S31" s="114"/>
      <c r="T31" s="74"/>
      <c r="U31" s="62"/>
      <c r="V31" s="54"/>
      <c r="W31" s="62"/>
    </row>
    <row r="32" spans="1:23" s="48" customFormat="1" ht="93.75" customHeight="1">
      <c r="A32" s="66">
        <v>1</v>
      </c>
      <c r="B32" s="76" t="s">
        <v>128</v>
      </c>
      <c r="C32" s="9" t="s">
        <v>77</v>
      </c>
      <c r="D32" s="9" t="s">
        <v>77</v>
      </c>
      <c r="E32" s="6"/>
      <c r="F32" s="9" t="s">
        <v>96</v>
      </c>
      <c r="G32" s="66">
        <v>2024</v>
      </c>
      <c r="H32" s="9" t="s">
        <v>132</v>
      </c>
      <c r="I32" s="68">
        <v>1440</v>
      </c>
      <c r="J32" s="68">
        <v>1137.5999999999999</v>
      </c>
      <c r="K32" s="68">
        <v>1440</v>
      </c>
      <c r="L32" s="68">
        <f>1440-65.246</f>
        <v>1374.7539999999999</v>
      </c>
      <c r="M32" s="68">
        <v>65.245999999999995</v>
      </c>
      <c r="N32" s="57"/>
      <c r="O32" s="57"/>
      <c r="P32" s="68">
        <v>65.245999999999995</v>
      </c>
      <c r="Q32" s="57">
        <f t="shared" si="4"/>
        <v>100</v>
      </c>
      <c r="R32" s="57"/>
      <c r="S32" s="112" t="s">
        <v>130</v>
      </c>
      <c r="T32" s="77" t="s">
        <v>134</v>
      </c>
      <c r="U32" s="66" t="s">
        <v>25</v>
      </c>
      <c r="V32" s="62" t="s">
        <v>136</v>
      </c>
      <c r="W32" s="66" t="s">
        <v>22</v>
      </c>
    </row>
    <row r="33" spans="1:23" s="48" customFormat="1" ht="126" customHeight="1">
      <c r="A33" s="66">
        <v>2</v>
      </c>
      <c r="B33" s="76" t="s">
        <v>129</v>
      </c>
      <c r="C33" s="9" t="s">
        <v>77</v>
      </c>
      <c r="D33" s="9" t="s">
        <v>77</v>
      </c>
      <c r="E33" s="6"/>
      <c r="F33" s="9" t="s">
        <v>96</v>
      </c>
      <c r="G33" s="66">
        <v>2024</v>
      </c>
      <c r="H33" s="9" t="s">
        <v>133</v>
      </c>
      <c r="I33" s="68">
        <v>1252</v>
      </c>
      <c r="J33" s="68">
        <v>1064.2</v>
      </c>
      <c r="K33" s="68">
        <v>1252</v>
      </c>
      <c r="L33" s="68">
        <f>I33-54.572</f>
        <v>1197.4279999999999</v>
      </c>
      <c r="M33" s="68">
        <v>54.572000000000003</v>
      </c>
      <c r="N33" s="57"/>
      <c r="O33" s="57"/>
      <c r="P33" s="68">
        <v>54.572000000000003</v>
      </c>
      <c r="Q33" s="57">
        <f t="shared" si="4"/>
        <v>100</v>
      </c>
      <c r="R33" s="57"/>
      <c r="S33" s="112" t="s">
        <v>131</v>
      </c>
      <c r="T33" s="77" t="s">
        <v>137</v>
      </c>
      <c r="U33" s="78" t="s">
        <v>25</v>
      </c>
      <c r="V33" s="62" t="s">
        <v>138</v>
      </c>
      <c r="W33" s="66" t="s">
        <v>22</v>
      </c>
    </row>
    <row r="34" spans="1:23" s="48" customFormat="1" ht="97.5" customHeight="1">
      <c r="A34" s="66">
        <v>3</v>
      </c>
      <c r="B34" s="76" t="s">
        <v>161</v>
      </c>
      <c r="C34" s="9" t="s">
        <v>77</v>
      </c>
      <c r="D34" s="9" t="s">
        <v>77</v>
      </c>
      <c r="E34" s="9">
        <v>8136578</v>
      </c>
      <c r="F34" s="9" t="s">
        <v>96</v>
      </c>
      <c r="G34" s="66">
        <v>2025</v>
      </c>
      <c r="H34" s="9" t="s">
        <v>167</v>
      </c>
      <c r="I34" s="68">
        <v>312</v>
      </c>
      <c r="J34" s="68">
        <v>218.4</v>
      </c>
      <c r="K34" s="68">
        <v>312</v>
      </c>
      <c r="L34" s="68"/>
      <c r="M34" s="68">
        <v>312</v>
      </c>
      <c r="N34" s="57"/>
      <c r="O34" s="57"/>
      <c r="P34" s="57">
        <v>310.20999999999998</v>
      </c>
      <c r="Q34" s="57">
        <f t="shared" si="4"/>
        <v>99.426282051282044</v>
      </c>
      <c r="R34" s="57"/>
      <c r="S34" s="112" t="s">
        <v>164</v>
      </c>
      <c r="T34" s="77" t="s">
        <v>170</v>
      </c>
      <c r="U34" s="58" t="s">
        <v>25</v>
      </c>
      <c r="V34" s="66" t="s">
        <v>114</v>
      </c>
      <c r="W34" s="66" t="s">
        <v>22</v>
      </c>
    </row>
    <row r="35" spans="1:23" s="48" customFormat="1" ht="86.25" customHeight="1">
      <c r="A35" s="66">
        <v>4</v>
      </c>
      <c r="B35" s="76" t="s">
        <v>162</v>
      </c>
      <c r="C35" s="9" t="s">
        <v>77</v>
      </c>
      <c r="D35" s="9" t="s">
        <v>77</v>
      </c>
      <c r="E35" s="9">
        <v>8136593</v>
      </c>
      <c r="F35" s="9" t="s">
        <v>96</v>
      </c>
      <c r="G35" s="66">
        <v>2025</v>
      </c>
      <c r="H35" s="9" t="s">
        <v>168</v>
      </c>
      <c r="I35" s="68">
        <v>840</v>
      </c>
      <c r="J35" s="68">
        <v>588</v>
      </c>
      <c r="K35" s="68">
        <v>840</v>
      </c>
      <c r="L35" s="68"/>
      <c r="M35" s="68">
        <v>840</v>
      </c>
      <c r="N35" s="57"/>
      <c r="O35" s="57"/>
      <c r="P35" s="57">
        <v>825.9</v>
      </c>
      <c r="Q35" s="57">
        <f t="shared" si="4"/>
        <v>98.321428571428569</v>
      </c>
      <c r="R35" s="57"/>
      <c r="S35" s="9" t="s">
        <v>165</v>
      </c>
      <c r="T35" s="77" t="s">
        <v>171</v>
      </c>
      <c r="U35" s="58" t="s">
        <v>25</v>
      </c>
      <c r="V35" s="66" t="s">
        <v>114</v>
      </c>
      <c r="W35" s="66" t="s">
        <v>22</v>
      </c>
    </row>
    <row r="36" spans="1:23" s="48" customFormat="1" ht="82.5" customHeight="1">
      <c r="A36" s="66">
        <v>5</v>
      </c>
      <c r="B36" s="76" t="s">
        <v>163</v>
      </c>
      <c r="C36" s="9" t="s">
        <v>77</v>
      </c>
      <c r="D36" s="9" t="s">
        <v>77</v>
      </c>
      <c r="E36" s="9">
        <v>8136592</v>
      </c>
      <c r="F36" s="9" t="s">
        <v>96</v>
      </c>
      <c r="G36" s="66">
        <v>2025</v>
      </c>
      <c r="H36" s="9" t="s">
        <v>169</v>
      </c>
      <c r="I36" s="68">
        <v>540</v>
      </c>
      <c r="J36" s="68">
        <v>378</v>
      </c>
      <c r="K36" s="68">
        <v>540</v>
      </c>
      <c r="L36" s="68"/>
      <c r="M36" s="68">
        <v>540</v>
      </c>
      <c r="N36" s="57"/>
      <c r="O36" s="57"/>
      <c r="P36" s="57">
        <v>532.89</v>
      </c>
      <c r="Q36" s="57">
        <f t="shared" si="4"/>
        <v>98.683333333333337</v>
      </c>
      <c r="R36" s="57"/>
      <c r="S36" s="9" t="s">
        <v>166</v>
      </c>
      <c r="T36" s="77" t="s">
        <v>172</v>
      </c>
      <c r="U36" s="58" t="s">
        <v>25</v>
      </c>
      <c r="V36" s="66" t="s">
        <v>114</v>
      </c>
      <c r="W36" s="66" t="s">
        <v>22</v>
      </c>
    </row>
    <row r="37" spans="1:23" s="2" customFormat="1" ht="113.25" customHeight="1">
      <c r="A37" s="62" t="s">
        <v>226</v>
      </c>
      <c r="B37" s="71" t="s">
        <v>53</v>
      </c>
      <c r="C37" s="62"/>
      <c r="D37" s="62"/>
      <c r="E37" s="62"/>
      <c r="F37" s="54"/>
      <c r="G37" s="62"/>
      <c r="H37" s="54"/>
      <c r="I37" s="61">
        <f>I38+I42+I50</f>
        <v>7137.7</v>
      </c>
      <c r="J37" s="61">
        <f t="shared" ref="J37:P37" si="11">J38+J42+J50</f>
        <v>7137.7</v>
      </c>
      <c r="K37" s="61">
        <f t="shared" si="11"/>
        <v>7137.7</v>
      </c>
      <c r="L37" s="61">
        <f t="shared" si="11"/>
        <v>0</v>
      </c>
      <c r="M37" s="61">
        <f t="shared" si="11"/>
        <v>7137.7</v>
      </c>
      <c r="N37" s="61">
        <f t="shared" si="11"/>
        <v>0</v>
      </c>
      <c r="O37" s="61">
        <f t="shared" si="11"/>
        <v>0</v>
      </c>
      <c r="P37" s="61">
        <f t="shared" si="11"/>
        <v>7096.87</v>
      </c>
      <c r="Q37" s="64">
        <f t="shared" si="4"/>
        <v>99.427966992168351</v>
      </c>
      <c r="R37" s="61"/>
      <c r="S37" s="65"/>
      <c r="T37" s="64"/>
      <c r="U37" s="62"/>
      <c r="V37" s="62"/>
      <c r="W37" s="62"/>
    </row>
    <row r="38" spans="1:23" ht="53.25" customHeight="1">
      <c r="A38" s="11" t="s">
        <v>227</v>
      </c>
      <c r="B38" s="12" t="s">
        <v>32</v>
      </c>
      <c r="C38" s="66"/>
      <c r="D38" s="66"/>
      <c r="E38" s="66"/>
      <c r="F38" s="9"/>
      <c r="G38" s="66"/>
      <c r="H38" s="9"/>
      <c r="I38" s="61">
        <f>SUM(I39:I41)</f>
        <v>924</v>
      </c>
      <c r="J38" s="61">
        <f t="shared" ref="J38:P38" si="12">SUM(J39:J41)</f>
        <v>924</v>
      </c>
      <c r="K38" s="61">
        <f t="shared" si="12"/>
        <v>924</v>
      </c>
      <c r="L38" s="61">
        <f t="shared" si="12"/>
        <v>0</v>
      </c>
      <c r="M38" s="61">
        <f t="shared" si="12"/>
        <v>924</v>
      </c>
      <c r="N38" s="61">
        <f t="shared" si="12"/>
        <v>0</v>
      </c>
      <c r="O38" s="61">
        <f t="shared" si="12"/>
        <v>0</v>
      </c>
      <c r="P38" s="61">
        <f t="shared" si="12"/>
        <v>924</v>
      </c>
      <c r="Q38" s="64">
        <f t="shared" si="4"/>
        <v>100</v>
      </c>
      <c r="R38" s="61"/>
      <c r="S38" s="79"/>
      <c r="T38" s="64"/>
      <c r="U38" s="66"/>
      <c r="V38" s="66"/>
      <c r="W38" s="66"/>
    </row>
    <row r="39" spans="1:23" s="3" customFormat="1" ht="65.25" customHeight="1">
      <c r="A39" s="13">
        <v>1</v>
      </c>
      <c r="B39" s="5" t="s">
        <v>81</v>
      </c>
      <c r="C39" s="9" t="s">
        <v>77</v>
      </c>
      <c r="D39" s="9" t="s">
        <v>77</v>
      </c>
      <c r="E39" s="6"/>
      <c r="F39" s="9" t="s">
        <v>93</v>
      </c>
      <c r="G39" s="66">
        <v>2025</v>
      </c>
      <c r="H39" s="9" t="s">
        <v>87</v>
      </c>
      <c r="I39" s="68">
        <v>308</v>
      </c>
      <c r="J39" s="68">
        <v>308</v>
      </c>
      <c r="K39" s="68">
        <v>308</v>
      </c>
      <c r="L39" s="68"/>
      <c r="M39" s="68">
        <v>308</v>
      </c>
      <c r="N39" s="57"/>
      <c r="O39" s="57"/>
      <c r="P39" s="57">
        <v>308</v>
      </c>
      <c r="Q39" s="57">
        <f t="shared" si="4"/>
        <v>100</v>
      </c>
      <c r="R39" s="57"/>
      <c r="S39" s="79" t="s">
        <v>140</v>
      </c>
      <c r="T39" s="57" t="s">
        <v>139</v>
      </c>
      <c r="U39" s="66" t="s">
        <v>82</v>
      </c>
      <c r="V39" s="62" t="s">
        <v>80</v>
      </c>
      <c r="W39" s="66" t="s">
        <v>22</v>
      </c>
    </row>
    <row r="40" spans="1:23" s="3" customFormat="1" ht="162.75" customHeight="1">
      <c r="A40" s="13">
        <v>2</v>
      </c>
      <c r="B40" s="5" t="s">
        <v>33</v>
      </c>
      <c r="C40" s="9" t="s">
        <v>77</v>
      </c>
      <c r="D40" s="9" t="s">
        <v>77</v>
      </c>
      <c r="E40" s="6"/>
      <c r="F40" s="9" t="s">
        <v>93</v>
      </c>
      <c r="G40" s="66">
        <v>2025</v>
      </c>
      <c r="H40" s="9" t="s">
        <v>92</v>
      </c>
      <c r="I40" s="68">
        <v>308</v>
      </c>
      <c r="J40" s="68">
        <v>308</v>
      </c>
      <c r="K40" s="68">
        <v>308</v>
      </c>
      <c r="L40" s="68"/>
      <c r="M40" s="68">
        <v>308</v>
      </c>
      <c r="N40" s="57"/>
      <c r="O40" s="57"/>
      <c r="P40" s="57">
        <v>308</v>
      </c>
      <c r="Q40" s="57">
        <f t="shared" si="4"/>
        <v>100</v>
      </c>
      <c r="R40" s="57"/>
      <c r="S40" s="79" t="s">
        <v>140</v>
      </c>
      <c r="T40" s="57" t="s">
        <v>139</v>
      </c>
      <c r="U40" s="66" t="s">
        <v>83</v>
      </c>
      <c r="V40" s="71" t="s">
        <v>147</v>
      </c>
      <c r="W40" s="66" t="s">
        <v>22</v>
      </c>
    </row>
    <row r="41" spans="1:23" s="3" customFormat="1" ht="75" customHeight="1">
      <c r="A41" s="13">
        <v>3</v>
      </c>
      <c r="B41" s="5" t="s">
        <v>34</v>
      </c>
      <c r="C41" s="9" t="s">
        <v>77</v>
      </c>
      <c r="D41" s="9" t="s">
        <v>77</v>
      </c>
      <c r="E41" s="6"/>
      <c r="F41" s="9" t="s">
        <v>93</v>
      </c>
      <c r="G41" s="66">
        <v>2025</v>
      </c>
      <c r="H41" s="9" t="s">
        <v>37</v>
      </c>
      <c r="I41" s="68">
        <v>308</v>
      </c>
      <c r="J41" s="68">
        <v>308</v>
      </c>
      <c r="K41" s="68">
        <v>308</v>
      </c>
      <c r="L41" s="68"/>
      <c r="M41" s="68">
        <v>308</v>
      </c>
      <c r="N41" s="57"/>
      <c r="O41" s="57"/>
      <c r="P41" s="57">
        <v>308</v>
      </c>
      <c r="Q41" s="57">
        <f t="shared" si="4"/>
        <v>100</v>
      </c>
      <c r="R41" s="57"/>
      <c r="S41" s="79" t="s">
        <v>140</v>
      </c>
      <c r="T41" s="57" t="s">
        <v>139</v>
      </c>
      <c r="U41" s="66" t="s">
        <v>84</v>
      </c>
      <c r="V41" s="62" t="s">
        <v>80</v>
      </c>
      <c r="W41" s="66" t="s">
        <v>22</v>
      </c>
    </row>
    <row r="42" spans="1:23" ht="81" customHeight="1">
      <c r="A42" s="11" t="s">
        <v>228</v>
      </c>
      <c r="B42" s="12" t="s">
        <v>30</v>
      </c>
      <c r="C42" s="66"/>
      <c r="D42" s="66"/>
      <c r="E42" s="66"/>
      <c r="F42" s="9"/>
      <c r="G42" s="66"/>
      <c r="H42" s="9"/>
      <c r="I42" s="61">
        <f>SUM(I43:I49)</f>
        <v>5643.5</v>
      </c>
      <c r="J42" s="61">
        <f t="shared" ref="J42:P42" si="13">SUM(J43:J49)</f>
        <v>5643.5</v>
      </c>
      <c r="K42" s="61">
        <f t="shared" si="13"/>
        <v>5643.5</v>
      </c>
      <c r="L42" s="61">
        <f t="shared" si="13"/>
        <v>0</v>
      </c>
      <c r="M42" s="61">
        <f t="shared" si="13"/>
        <v>5643.5</v>
      </c>
      <c r="N42" s="61">
        <f t="shared" si="13"/>
        <v>0</v>
      </c>
      <c r="O42" s="61">
        <f t="shared" si="13"/>
        <v>0</v>
      </c>
      <c r="P42" s="61">
        <f t="shared" si="13"/>
        <v>5602.67</v>
      </c>
      <c r="Q42" s="64">
        <f t="shared" si="4"/>
        <v>99.276512802338985</v>
      </c>
      <c r="R42" s="61"/>
      <c r="S42" s="79"/>
      <c r="T42" s="64"/>
      <c r="U42" s="66"/>
      <c r="V42" s="66"/>
      <c r="W42" s="66"/>
    </row>
    <row r="43" spans="1:23" s="48" customFormat="1" ht="81" customHeight="1">
      <c r="A43" s="13">
        <v>1</v>
      </c>
      <c r="B43" s="80" t="s">
        <v>173</v>
      </c>
      <c r="C43" s="9" t="s">
        <v>77</v>
      </c>
      <c r="D43" s="9" t="s">
        <v>77</v>
      </c>
      <c r="E43" s="9">
        <v>8133812</v>
      </c>
      <c r="F43" s="9" t="s">
        <v>96</v>
      </c>
      <c r="G43" s="66">
        <v>2025</v>
      </c>
      <c r="H43" s="9" t="s">
        <v>179</v>
      </c>
      <c r="I43" s="68">
        <f>J43</f>
        <v>482.70299999999997</v>
      </c>
      <c r="J43" s="68">
        <v>482.70299999999997</v>
      </c>
      <c r="K43" s="68">
        <v>482.70299999999997</v>
      </c>
      <c r="L43" s="61"/>
      <c r="M43" s="68">
        <v>482.70299999999997</v>
      </c>
      <c r="N43" s="61"/>
      <c r="O43" s="61"/>
      <c r="P43" s="68">
        <v>478.32</v>
      </c>
      <c r="Q43" s="57">
        <f t="shared" si="4"/>
        <v>99.091988241216654</v>
      </c>
      <c r="R43" s="61"/>
      <c r="S43" s="66" t="s">
        <v>181</v>
      </c>
      <c r="T43" s="57" t="s">
        <v>4</v>
      </c>
      <c r="U43" s="9" t="s">
        <v>82</v>
      </c>
      <c r="V43" s="66" t="s">
        <v>114</v>
      </c>
      <c r="W43" s="66" t="s">
        <v>22</v>
      </c>
    </row>
    <row r="44" spans="1:23" s="48" customFormat="1" ht="81" customHeight="1">
      <c r="A44" s="13">
        <v>2</v>
      </c>
      <c r="B44" s="80" t="s">
        <v>174</v>
      </c>
      <c r="C44" s="9" t="s">
        <v>77</v>
      </c>
      <c r="D44" s="9" t="s">
        <v>77</v>
      </c>
      <c r="E44" s="9">
        <v>8138325</v>
      </c>
      <c r="F44" s="9" t="s">
        <v>96</v>
      </c>
      <c r="G44" s="66">
        <v>2025</v>
      </c>
      <c r="H44" s="9" t="s">
        <v>180</v>
      </c>
      <c r="I44" s="68">
        <f t="shared" ref="I44:I48" si="14">J44</f>
        <v>582.79700000000003</v>
      </c>
      <c r="J44" s="68">
        <v>582.79700000000003</v>
      </c>
      <c r="K44" s="68">
        <v>582.79700000000003</v>
      </c>
      <c r="L44" s="61"/>
      <c r="M44" s="68">
        <v>582.79700000000003</v>
      </c>
      <c r="N44" s="61"/>
      <c r="O44" s="61"/>
      <c r="P44" s="68">
        <v>566.21</v>
      </c>
      <c r="Q44" s="57">
        <f t="shared" si="4"/>
        <v>97.153897497756518</v>
      </c>
      <c r="R44" s="61"/>
      <c r="S44" s="66" t="s">
        <v>181</v>
      </c>
      <c r="T44" s="57" t="s">
        <v>4</v>
      </c>
      <c r="U44" s="9" t="s">
        <v>82</v>
      </c>
      <c r="V44" s="66" t="s">
        <v>114</v>
      </c>
      <c r="W44" s="66" t="s">
        <v>22</v>
      </c>
    </row>
    <row r="45" spans="1:23" s="48" customFormat="1" ht="81" customHeight="1">
      <c r="A45" s="13">
        <v>3</v>
      </c>
      <c r="B45" s="81" t="s">
        <v>175</v>
      </c>
      <c r="C45" s="9" t="s">
        <v>77</v>
      </c>
      <c r="D45" s="9" t="s">
        <v>77</v>
      </c>
      <c r="E45" s="66"/>
      <c r="F45" s="9" t="s">
        <v>96</v>
      </c>
      <c r="G45" s="66">
        <v>2025</v>
      </c>
      <c r="H45" s="9" t="s">
        <v>37</v>
      </c>
      <c r="I45" s="68">
        <f t="shared" si="14"/>
        <v>600</v>
      </c>
      <c r="J45" s="68">
        <v>600</v>
      </c>
      <c r="K45" s="68">
        <v>600</v>
      </c>
      <c r="L45" s="61"/>
      <c r="M45" s="68">
        <v>600</v>
      </c>
      <c r="N45" s="61"/>
      <c r="O45" s="61"/>
      <c r="P45" s="68">
        <v>588.78</v>
      </c>
      <c r="Q45" s="57">
        <f t="shared" si="4"/>
        <v>98.13</v>
      </c>
      <c r="R45" s="61"/>
      <c r="S45" s="66" t="s">
        <v>181</v>
      </c>
      <c r="T45" s="57" t="s">
        <v>4</v>
      </c>
      <c r="U45" s="9" t="s">
        <v>83</v>
      </c>
      <c r="V45" s="66" t="s">
        <v>114</v>
      </c>
      <c r="W45" s="66" t="s">
        <v>22</v>
      </c>
    </row>
    <row r="46" spans="1:23" s="48" customFormat="1" ht="81" customHeight="1">
      <c r="A46" s="13">
        <v>4</v>
      </c>
      <c r="B46" s="81" t="s">
        <v>176</v>
      </c>
      <c r="C46" s="9" t="s">
        <v>77</v>
      </c>
      <c r="D46" s="9" t="s">
        <v>77</v>
      </c>
      <c r="E46" s="66"/>
      <c r="F46" s="9" t="s">
        <v>96</v>
      </c>
      <c r="G46" s="66">
        <v>2025</v>
      </c>
      <c r="H46" s="9" t="s">
        <v>37</v>
      </c>
      <c r="I46" s="68">
        <f t="shared" si="14"/>
        <v>144</v>
      </c>
      <c r="J46" s="68">
        <v>144</v>
      </c>
      <c r="K46" s="68">
        <v>144</v>
      </c>
      <c r="L46" s="61"/>
      <c r="M46" s="68">
        <v>144</v>
      </c>
      <c r="N46" s="61"/>
      <c r="O46" s="61"/>
      <c r="P46" s="68">
        <v>144</v>
      </c>
      <c r="Q46" s="57">
        <f t="shared" si="4"/>
        <v>100</v>
      </c>
      <c r="R46" s="61"/>
      <c r="S46" s="66" t="s">
        <v>181</v>
      </c>
      <c r="T46" s="57" t="s">
        <v>4</v>
      </c>
      <c r="U46" s="9" t="s">
        <v>83</v>
      </c>
      <c r="V46" s="66" t="s">
        <v>114</v>
      </c>
      <c r="W46" s="66" t="s">
        <v>22</v>
      </c>
    </row>
    <row r="47" spans="1:23" s="48" customFormat="1" ht="81" customHeight="1">
      <c r="A47" s="13">
        <v>5</v>
      </c>
      <c r="B47" s="81" t="s">
        <v>177</v>
      </c>
      <c r="C47" s="9" t="s">
        <v>77</v>
      </c>
      <c r="D47" s="9" t="s">
        <v>77</v>
      </c>
      <c r="E47" s="66"/>
      <c r="F47" s="9" t="s">
        <v>96</v>
      </c>
      <c r="G47" s="66">
        <v>2025</v>
      </c>
      <c r="H47" s="9" t="s">
        <v>37</v>
      </c>
      <c r="I47" s="68">
        <f t="shared" si="14"/>
        <v>940</v>
      </c>
      <c r="J47" s="68">
        <v>940</v>
      </c>
      <c r="K47" s="68">
        <v>940</v>
      </c>
      <c r="L47" s="61"/>
      <c r="M47" s="68">
        <v>940</v>
      </c>
      <c r="N47" s="61"/>
      <c r="O47" s="61"/>
      <c r="P47" s="68">
        <v>932.8</v>
      </c>
      <c r="Q47" s="57">
        <f t="shared" si="4"/>
        <v>99.234042553191486</v>
      </c>
      <c r="R47" s="61"/>
      <c r="S47" s="66" t="s">
        <v>181</v>
      </c>
      <c r="T47" s="57" t="s">
        <v>4</v>
      </c>
      <c r="U47" s="9" t="s">
        <v>83</v>
      </c>
      <c r="V47" s="66" t="s">
        <v>114</v>
      </c>
      <c r="W47" s="66" t="s">
        <v>22</v>
      </c>
    </row>
    <row r="48" spans="1:23" s="48" customFormat="1" ht="81" customHeight="1">
      <c r="A48" s="13">
        <v>6</v>
      </c>
      <c r="B48" s="81" t="s">
        <v>178</v>
      </c>
      <c r="C48" s="9" t="s">
        <v>77</v>
      </c>
      <c r="D48" s="9" t="s">
        <v>77</v>
      </c>
      <c r="E48" s="66"/>
      <c r="F48" s="9" t="s">
        <v>96</v>
      </c>
      <c r="G48" s="66">
        <v>2025</v>
      </c>
      <c r="H48" s="9" t="s">
        <v>37</v>
      </c>
      <c r="I48" s="68">
        <f t="shared" si="14"/>
        <v>533</v>
      </c>
      <c r="J48" s="68">
        <v>533</v>
      </c>
      <c r="K48" s="68">
        <v>533</v>
      </c>
      <c r="L48" s="61"/>
      <c r="M48" s="68">
        <v>533</v>
      </c>
      <c r="N48" s="61"/>
      <c r="O48" s="61"/>
      <c r="P48" s="68">
        <v>531.55999999999995</v>
      </c>
      <c r="Q48" s="57">
        <f t="shared" si="4"/>
        <v>99.72983114446528</v>
      </c>
      <c r="R48" s="61"/>
      <c r="S48" s="66" t="s">
        <v>181</v>
      </c>
      <c r="T48" s="57" t="s">
        <v>4</v>
      </c>
      <c r="U48" s="9" t="s">
        <v>84</v>
      </c>
      <c r="V48" s="66" t="s">
        <v>114</v>
      </c>
      <c r="W48" s="66" t="s">
        <v>22</v>
      </c>
    </row>
    <row r="49" spans="1:23" s="3" customFormat="1" ht="177" customHeight="1">
      <c r="A49" s="13">
        <v>7</v>
      </c>
      <c r="B49" s="81" t="s">
        <v>86</v>
      </c>
      <c r="C49" s="9" t="s">
        <v>77</v>
      </c>
      <c r="D49" s="9" t="s">
        <v>77</v>
      </c>
      <c r="E49" s="6"/>
      <c r="F49" s="9" t="s">
        <v>94</v>
      </c>
      <c r="G49" s="66">
        <v>2025</v>
      </c>
      <c r="H49" s="9" t="s">
        <v>36</v>
      </c>
      <c r="I49" s="68">
        <v>2361</v>
      </c>
      <c r="J49" s="68">
        <v>2361</v>
      </c>
      <c r="K49" s="68">
        <v>2361</v>
      </c>
      <c r="L49" s="68"/>
      <c r="M49" s="57">
        <v>2361</v>
      </c>
      <c r="N49" s="57"/>
      <c r="O49" s="57"/>
      <c r="P49" s="57">
        <v>2361</v>
      </c>
      <c r="Q49" s="57">
        <f t="shared" si="4"/>
        <v>100</v>
      </c>
      <c r="R49" s="57"/>
      <c r="S49" s="73" t="s">
        <v>142</v>
      </c>
      <c r="T49" s="82" t="s">
        <v>141</v>
      </c>
      <c r="U49" s="9" t="s">
        <v>83</v>
      </c>
      <c r="V49" s="71" t="s">
        <v>148</v>
      </c>
      <c r="W49" s="66" t="s">
        <v>22</v>
      </c>
    </row>
    <row r="50" spans="1:23" s="2" customFormat="1" ht="75" customHeight="1">
      <c r="A50" s="11" t="s">
        <v>229</v>
      </c>
      <c r="B50" s="12" t="s">
        <v>31</v>
      </c>
      <c r="C50" s="62"/>
      <c r="D50" s="62"/>
      <c r="E50" s="62"/>
      <c r="F50" s="54"/>
      <c r="G50" s="62"/>
      <c r="H50" s="54"/>
      <c r="I50" s="61">
        <f>I51</f>
        <v>570.20000000000005</v>
      </c>
      <c r="J50" s="61">
        <f t="shared" ref="J50:P50" si="15">J51</f>
        <v>570.20000000000005</v>
      </c>
      <c r="K50" s="61">
        <f t="shared" si="15"/>
        <v>570.20000000000005</v>
      </c>
      <c r="L50" s="61">
        <f t="shared" si="15"/>
        <v>0</v>
      </c>
      <c r="M50" s="61">
        <f t="shared" si="15"/>
        <v>570.20000000000005</v>
      </c>
      <c r="N50" s="61">
        <f t="shared" si="15"/>
        <v>0</v>
      </c>
      <c r="O50" s="61">
        <f t="shared" si="15"/>
        <v>0</v>
      </c>
      <c r="P50" s="61">
        <f t="shared" si="15"/>
        <v>570.20000000000005</v>
      </c>
      <c r="Q50" s="64">
        <f t="shared" si="4"/>
        <v>100</v>
      </c>
      <c r="R50" s="61"/>
      <c r="S50" s="65"/>
      <c r="T50" s="64"/>
      <c r="U50" s="62"/>
      <c r="V50" s="62"/>
      <c r="W50" s="62"/>
    </row>
    <row r="51" spans="1:23" ht="159" customHeight="1">
      <c r="A51" s="66">
        <v>1</v>
      </c>
      <c r="B51" s="80" t="s">
        <v>35</v>
      </c>
      <c r="C51" s="9" t="s">
        <v>77</v>
      </c>
      <c r="D51" s="9" t="s">
        <v>77</v>
      </c>
      <c r="E51" s="66"/>
      <c r="F51" s="9" t="s">
        <v>95</v>
      </c>
      <c r="G51" s="66">
        <v>2025</v>
      </c>
      <c r="H51" s="9" t="s">
        <v>87</v>
      </c>
      <c r="I51" s="68">
        <f>J51</f>
        <v>570.20000000000005</v>
      </c>
      <c r="J51" s="68">
        <f>385.2+185</f>
        <v>570.20000000000005</v>
      </c>
      <c r="K51" s="68">
        <f>385.2+185</f>
        <v>570.20000000000005</v>
      </c>
      <c r="L51" s="68"/>
      <c r="M51" s="68">
        <f>385.2+185</f>
        <v>570.20000000000005</v>
      </c>
      <c r="N51" s="57"/>
      <c r="O51" s="57"/>
      <c r="P51" s="57">
        <v>570.20000000000005</v>
      </c>
      <c r="Q51" s="57">
        <f t="shared" si="4"/>
        <v>100</v>
      </c>
      <c r="R51" s="57"/>
      <c r="S51" s="73" t="s">
        <v>144</v>
      </c>
      <c r="T51" s="77" t="s">
        <v>143</v>
      </c>
      <c r="U51" s="66" t="s">
        <v>82</v>
      </c>
      <c r="V51" s="62" t="s">
        <v>80</v>
      </c>
      <c r="W51" s="66" t="s">
        <v>22</v>
      </c>
    </row>
    <row r="52" spans="1:23" s="2" customFormat="1" ht="58.5" customHeight="1">
      <c r="A52" s="62" t="s">
        <v>230</v>
      </c>
      <c r="B52" s="83" t="s">
        <v>89</v>
      </c>
      <c r="C52" s="54"/>
      <c r="D52" s="54"/>
      <c r="E52" s="62"/>
      <c r="F52" s="54"/>
      <c r="G52" s="62"/>
      <c r="H52" s="54"/>
      <c r="I52" s="61">
        <f>I53</f>
        <v>537.79999999999995</v>
      </c>
      <c r="J52" s="61">
        <f t="shared" ref="J52:P52" si="16">J53</f>
        <v>484</v>
      </c>
      <c r="K52" s="61">
        <f t="shared" si="16"/>
        <v>537.79999999999995</v>
      </c>
      <c r="L52" s="61">
        <f t="shared" si="16"/>
        <v>0</v>
      </c>
      <c r="M52" s="61">
        <f t="shared" si="16"/>
        <v>537.79999999999995</v>
      </c>
      <c r="N52" s="61">
        <f t="shared" si="16"/>
        <v>0</v>
      </c>
      <c r="O52" s="61">
        <f t="shared" si="16"/>
        <v>0</v>
      </c>
      <c r="P52" s="61">
        <f t="shared" si="16"/>
        <v>527.9</v>
      </c>
      <c r="Q52" s="64">
        <f t="shared" si="4"/>
        <v>98.159166976571228</v>
      </c>
      <c r="R52" s="61"/>
      <c r="S52" s="75"/>
      <c r="T52" s="64"/>
      <c r="U52" s="62"/>
      <c r="V52" s="62"/>
      <c r="W52" s="62"/>
    </row>
    <row r="53" spans="1:23" s="35" customFormat="1" ht="106.5" customHeight="1">
      <c r="A53" s="66">
        <v>1</v>
      </c>
      <c r="B53" s="81" t="s">
        <v>90</v>
      </c>
      <c r="C53" s="9" t="s">
        <v>77</v>
      </c>
      <c r="D53" s="9" t="s">
        <v>77</v>
      </c>
      <c r="E53" s="66"/>
      <c r="F53" s="9" t="s">
        <v>96</v>
      </c>
      <c r="G53" s="66">
        <v>2025</v>
      </c>
      <c r="H53" s="9" t="s">
        <v>149</v>
      </c>
      <c r="I53" s="68">
        <v>537.79999999999995</v>
      </c>
      <c r="J53" s="68">
        <v>484</v>
      </c>
      <c r="K53" s="68">
        <v>537.79999999999995</v>
      </c>
      <c r="L53" s="68"/>
      <c r="M53" s="68">
        <v>537.79999999999995</v>
      </c>
      <c r="N53" s="57"/>
      <c r="O53" s="57"/>
      <c r="P53" s="57">
        <v>527.9</v>
      </c>
      <c r="Q53" s="57">
        <f t="shared" si="4"/>
        <v>98.159166976571228</v>
      </c>
      <c r="R53" s="57"/>
      <c r="S53" s="66" t="s">
        <v>150</v>
      </c>
      <c r="T53" s="77" t="s">
        <v>196</v>
      </c>
      <c r="U53" s="66" t="s">
        <v>84</v>
      </c>
      <c r="V53" s="62" t="s">
        <v>91</v>
      </c>
      <c r="W53" s="66" t="s">
        <v>22</v>
      </c>
    </row>
    <row r="54" spans="1:23" s="30" customFormat="1" ht="48.75" customHeight="1">
      <c r="A54" s="54" t="s">
        <v>151</v>
      </c>
      <c r="B54" s="84" t="s">
        <v>154</v>
      </c>
      <c r="C54" s="54"/>
      <c r="D54" s="54"/>
      <c r="E54" s="54"/>
      <c r="F54" s="54"/>
      <c r="G54" s="54"/>
      <c r="H54" s="54"/>
      <c r="I54" s="64">
        <f>I55+I59</f>
        <v>7352.7340000000004</v>
      </c>
      <c r="J54" s="64">
        <f t="shared" ref="J54:P54" si="17">J55+J59</f>
        <v>7352.7340000000004</v>
      </c>
      <c r="K54" s="64">
        <f t="shared" si="17"/>
        <v>502.73399999999998</v>
      </c>
      <c r="L54" s="64">
        <f t="shared" si="17"/>
        <v>0</v>
      </c>
      <c r="M54" s="64">
        <f t="shared" si="17"/>
        <v>7352.7340000000004</v>
      </c>
      <c r="N54" s="64">
        <f t="shared" si="17"/>
        <v>0</v>
      </c>
      <c r="O54" s="64">
        <f t="shared" si="17"/>
        <v>0</v>
      </c>
      <c r="P54" s="64">
        <f t="shared" si="17"/>
        <v>7352.7340000000004</v>
      </c>
      <c r="Q54" s="64">
        <f t="shared" si="4"/>
        <v>100</v>
      </c>
      <c r="R54" s="64"/>
      <c r="S54" s="75"/>
      <c r="T54" s="64"/>
      <c r="U54" s="54"/>
      <c r="V54" s="54"/>
      <c r="W54" s="54"/>
    </row>
    <row r="55" spans="1:23" s="30" customFormat="1" ht="45.75" customHeight="1">
      <c r="A55" s="54" t="s">
        <v>21</v>
      </c>
      <c r="B55" s="84" t="s">
        <v>231</v>
      </c>
      <c r="C55" s="54"/>
      <c r="D55" s="54"/>
      <c r="E55" s="54"/>
      <c r="F55" s="54"/>
      <c r="G55" s="54"/>
      <c r="H55" s="54"/>
      <c r="I55" s="64">
        <f>I56+I57+I58</f>
        <v>502.73399999999998</v>
      </c>
      <c r="J55" s="64">
        <f t="shared" ref="J55:P55" si="18">J56+J57+J58</f>
        <v>502.73399999999998</v>
      </c>
      <c r="K55" s="64">
        <f t="shared" si="18"/>
        <v>502.73399999999998</v>
      </c>
      <c r="L55" s="64">
        <f t="shared" si="18"/>
        <v>0</v>
      </c>
      <c r="M55" s="64">
        <f t="shared" si="18"/>
        <v>1202.7339999999999</v>
      </c>
      <c r="N55" s="64">
        <f t="shared" si="18"/>
        <v>0</v>
      </c>
      <c r="O55" s="64">
        <f t="shared" si="18"/>
        <v>0</v>
      </c>
      <c r="P55" s="64">
        <f t="shared" si="18"/>
        <v>1202.7339999999999</v>
      </c>
      <c r="Q55" s="64">
        <f t="shared" si="4"/>
        <v>100</v>
      </c>
      <c r="R55" s="64"/>
      <c r="S55" s="75"/>
      <c r="T55" s="64"/>
      <c r="U55" s="64"/>
      <c r="V55" s="64"/>
      <c r="W55" s="64"/>
    </row>
    <row r="56" spans="1:23" s="40" customFormat="1" ht="68.25" customHeight="1">
      <c r="A56" s="9">
        <v>1</v>
      </c>
      <c r="B56" s="55" t="s">
        <v>198</v>
      </c>
      <c r="C56" s="9" t="s">
        <v>77</v>
      </c>
      <c r="D56" s="9" t="s">
        <v>77</v>
      </c>
      <c r="E56" s="9"/>
      <c r="F56" s="9" t="s">
        <v>94</v>
      </c>
      <c r="G56" s="9">
        <v>2025</v>
      </c>
      <c r="H56" s="9"/>
      <c r="I56" s="57">
        <f>J56</f>
        <v>502.73399999999998</v>
      </c>
      <c r="J56" s="57">
        <v>502.73399999999998</v>
      </c>
      <c r="K56" s="57">
        <v>502.73399999999998</v>
      </c>
      <c r="L56" s="57"/>
      <c r="M56" s="57">
        <v>502.73399999999998</v>
      </c>
      <c r="N56" s="57"/>
      <c r="O56" s="57"/>
      <c r="P56" s="57">
        <v>502.73399999999998</v>
      </c>
      <c r="Q56" s="57">
        <f t="shared" si="4"/>
        <v>100</v>
      </c>
      <c r="R56" s="57"/>
      <c r="S56" s="9" t="s">
        <v>152</v>
      </c>
      <c r="T56" s="57" t="s">
        <v>62</v>
      </c>
      <c r="U56" s="9"/>
      <c r="V56" s="9"/>
      <c r="W56" s="9" t="s">
        <v>22</v>
      </c>
    </row>
    <row r="57" spans="1:23" s="40" customFormat="1" ht="70.5" customHeight="1">
      <c r="A57" s="9">
        <v>2</v>
      </c>
      <c r="B57" s="115" t="s">
        <v>220</v>
      </c>
      <c r="C57" s="9" t="s">
        <v>77</v>
      </c>
      <c r="D57" s="9" t="s">
        <v>77</v>
      </c>
      <c r="E57" s="9"/>
      <c r="F57" s="9" t="s">
        <v>218</v>
      </c>
      <c r="G57" s="9">
        <v>2025</v>
      </c>
      <c r="H57" s="9"/>
      <c r="I57" s="57"/>
      <c r="J57" s="57"/>
      <c r="K57" s="57"/>
      <c r="L57" s="57"/>
      <c r="M57" s="57">
        <v>450</v>
      </c>
      <c r="N57" s="57"/>
      <c r="O57" s="57"/>
      <c r="P57" s="57">
        <v>450</v>
      </c>
      <c r="Q57" s="57">
        <f t="shared" si="4"/>
        <v>100</v>
      </c>
      <c r="R57" s="57"/>
      <c r="S57" s="86"/>
      <c r="T57" s="86"/>
      <c r="U57" s="85"/>
      <c r="V57" s="85"/>
      <c r="W57" s="85"/>
    </row>
    <row r="58" spans="1:23" s="40" customFormat="1" ht="57" customHeight="1">
      <c r="A58" s="9">
        <v>3</v>
      </c>
      <c r="B58" s="115" t="s">
        <v>221</v>
      </c>
      <c r="C58" s="9" t="s">
        <v>77</v>
      </c>
      <c r="D58" s="9" t="s">
        <v>77</v>
      </c>
      <c r="E58" s="9"/>
      <c r="F58" s="9" t="s">
        <v>218</v>
      </c>
      <c r="G58" s="9">
        <v>2025</v>
      </c>
      <c r="H58" s="9"/>
      <c r="I58" s="57"/>
      <c r="J58" s="57"/>
      <c r="K58" s="57"/>
      <c r="L58" s="57"/>
      <c r="M58" s="57">
        <v>250</v>
      </c>
      <c r="N58" s="57"/>
      <c r="O58" s="57"/>
      <c r="P58" s="57">
        <v>250</v>
      </c>
      <c r="Q58" s="57">
        <f t="shared" si="4"/>
        <v>100</v>
      </c>
      <c r="R58" s="57"/>
      <c r="S58" s="86"/>
      <c r="T58" s="86"/>
      <c r="U58" s="85"/>
      <c r="V58" s="85"/>
      <c r="W58" s="85"/>
    </row>
    <row r="59" spans="1:23" s="40" customFormat="1" ht="65.25" customHeight="1">
      <c r="A59" s="62" t="s">
        <v>23</v>
      </c>
      <c r="B59" s="71" t="s">
        <v>222</v>
      </c>
      <c r="C59" s="9"/>
      <c r="D59" s="9"/>
      <c r="E59" s="9"/>
      <c r="F59" s="9"/>
      <c r="G59" s="9"/>
      <c r="H59" s="9"/>
      <c r="I59" s="64">
        <f>I60+I61</f>
        <v>6850</v>
      </c>
      <c r="J59" s="64">
        <f t="shared" ref="J59:P59" si="19">J60+J61</f>
        <v>6850</v>
      </c>
      <c r="K59" s="64">
        <f t="shared" si="19"/>
        <v>0</v>
      </c>
      <c r="L59" s="64">
        <f t="shared" si="19"/>
        <v>0</v>
      </c>
      <c r="M59" s="64">
        <f t="shared" si="19"/>
        <v>6150</v>
      </c>
      <c r="N59" s="64">
        <f t="shared" si="19"/>
        <v>0</v>
      </c>
      <c r="O59" s="64">
        <f t="shared" si="19"/>
        <v>0</v>
      </c>
      <c r="P59" s="64">
        <f t="shared" si="19"/>
        <v>6150</v>
      </c>
      <c r="Q59" s="64">
        <f t="shared" si="4"/>
        <v>100</v>
      </c>
      <c r="R59" s="57"/>
      <c r="S59" s="86"/>
      <c r="T59" s="86"/>
      <c r="U59" s="85"/>
      <c r="V59" s="85"/>
      <c r="W59" s="85"/>
    </row>
    <row r="60" spans="1:23" s="40" customFormat="1" ht="52.5" customHeight="1">
      <c r="A60" s="66">
        <v>1</v>
      </c>
      <c r="B60" s="115" t="s">
        <v>220</v>
      </c>
      <c r="C60" s="9" t="s">
        <v>77</v>
      </c>
      <c r="D60" s="9" t="s">
        <v>77</v>
      </c>
      <c r="E60" s="9"/>
      <c r="F60" s="9" t="s">
        <v>218</v>
      </c>
      <c r="G60" s="9">
        <v>2025</v>
      </c>
      <c r="H60" s="9"/>
      <c r="I60" s="57">
        <v>4450</v>
      </c>
      <c r="J60" s="57">
        <v>4450</v>
      </c>
      <c r="K60" s="57"/>
      <c r="L60" s="57"/>
      <c r="M60" s="57">
        <v>4000</v>
      </c>
      <c r="N60" s="57"/>
      <c r="O60" s="57"/>
      <c r="P60" s="57">
        <v>4000</v>
      </c>
      <c r="Q60" s="57">
        <f t="shared" si="4"/>
        <v>100</v>
      </c>
      <c r="R60" s="57"/>
      <c r="S60" s="86"/>
      <c r="T60" s="86"/>
      <c r="U60" s="85"/>
      <c r="V60" s="85"/>
      <c r="W60" s="85"/>
    </row>
    <row r="61" spans="1:23" s="40" customFormat="1" ht="50.25" customHeight="1">
      <c r="A61" s="66">
        <v>2</v>
      </c>
      <c r="B61" s="115" t="s">
        <v>221</v>
      </c>
      <c r="C61" s="9" t="s">
        <v>77</v>
      </c>
      <c r="D61" s="9" t="s">
        <v>77</v>
      </c>
      <c r="E61" s="9"/>
      <c r="F61" s="9" t="s">
        <v>218</v>
      </c>
      <c r="G61" s="9">
        <v>2025</v>
      </c>
      <c r="H61" s="9"/>
      <c r="I61" s="57">
        <v>2400</v>
      </c>
      <c r="J61" s="57">
        <v>2400</v>
      </c>
      <c r="K61" s="57"/>
      <c r="L61" s="57"/>
      <c r="M61" s="57">
        <v>2150</v>
      </c>
      <c r="N61" s="57"/>
      <c r="O61" s="57"/>
      <c r="P61" s="57">
        <v>2150</v>
      </c>
      <c r="Q61" s="57">
        <f t="shared" si="4"/>
        <v>100</v>
      </c>
      <c r="R61" s="57"/>
      <c r="S61" s="86"/>
      <c r="T61" s="86"/>
      <c r="U61" s="85"/>
      <c r="V61" s="85"/>
      <c r="W61" s="85"/>
    </row>
  </sheetData>
  <mergeCells count="28">
    <mergeCell ref="S10:W10"/>
    <mergeCell ref="A12:B12"/>
    <mergeCell ref="H7:J7"/>
    <mergeCell ref="M7:O7"/>
    <mergeCell ref="N8:O8"/>
    <mergeCell ref="K7:K9"/>
    <mergeCell ref="I8:J8"/>
    <mergeCell ref="S7:W9"/>
    <mergeCell ref="F7:F9"/>
    <mergeCell ref="G7:G9"/>
    <mergeCell ref="H8:H9"/>
    <mergeCell ref="A7:A9"/>
    <mergeCell ref="B7:B9"/>
    <mergeCell ref="C7:C9"/>
    <mergeCell ref="D7:D9"/>
    <mergeCell ref="E7:E9"/>
    <mergeCell ref="L7:L9"/>
    <mergeCell ref="M8:M9"/>
    <mergeCell ref="V6:W6"/>
    <mergeCell ref="A1:W1"/>
    <mergeCell ref="A2:W2"/>
    <mergeCell ref="A4:W4"/>
    <mergeCell ref="A5:W5"/>
    <mergeCell ref="A3:W3"/>
    <mergeCell ref="P7:P9"/>
    <mergeCell ref="R7:R9"/>
    <mergeCell ref="Q7:Q9"/>
    <mergeCell ref="P6:R6"/>
  </mergeCells>
  <pageMargins left="0.11811023622047245" right="0.11811023622047245" top="0.55118110236220474" bottom="0.35433070866141736" header="0.31496062992125984" footer="0.31496062992125984"/>
  <pageSetup paperSize="9" scale="42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E14" sqref="E14"/>
    </sheetView>
  </sheetViews>
  <sheetFormatPr defaultRowHeight="15.75"/>
  <cols>
    <col min="1" max="1" width="9.140625" style="7"/>
    <col min="2" max="2" width="45.5703125" style="7" customWidth="1"/>
    <col min="3" max="3" width="24" style="23" customWidth="1"/>
    <col min="4" max="4" width="19.85546875" style="23" customWidth="1"/>
    <col min="5" max="5" width="55" style="7" customWidth="1"/>
    <col min="6" max="6" width="17.7109375" style="7" customWidth="1"/>
    <col min="7" max="7" width="26.140625" style="7" customWidth="1"/>
    <col min="8" max="8" width="20" style="7" customWidth="1"/>
    <col min="9" max="16384" width="9.140625" style="7"/>
  </cols>
  <sheetData>
    <row r="2" spans="1:5" ht="24.75" customHeight="1">
      <c r="A2" s="122" t="s">
        <v>46</v>
      </c>
      <c r="B2" s="122"/>
      <c r="C2" s="122"/>
      <c r="D2" s="122"/>
      <c r="E2" s="122"/>
    </row>
    <row r="4" spans="1:5" s="24" customFormat="1" ht="25.5" customHeight="1">
      <c r="A4" s="19" t="s">
        <v>1</v>
      </c>
      <c r="B4" s="19" t="s">
        <v>40</v>
      </c>
      <c r="C4" s="21" t="s">
        <v>42</v>
      </c>
      <c r="D4" s="21" t="s">
        <v>41</v>
      </c>
      <c r="E4" s="19" t="s">
        <v>3</v>
      </c>
    </row>
    <row r="5" spans="1:5" ht="51" customHeight="1">
      <c r="A5" s="146" t="s">
        <v>45</v>
      </c>
      <c r="B5" s="146"/>
      <c r="C5" s="21">
        <f>C6</f>
        <v>969</v>
      </c>
      <c r="D5" s="21">
        <f>D7+D8+D9+D10</f>
        <v>969</v>
      </c>
      <c r="E5" s="38"/>
    </row>
    <row r="6" spans="1:5" ht="60.75" customHeight="1">
      <c r="A6" s="4"/>
      <c r="B6" s="25" t="s">
        <v>99</v>
      </c>
      <c r="C6" s="22">
        <v>969</v>
      </c>
      <c r="D6" s="22"/>
      <c r="E6" s="4"/>
    </row>
    <row r="7" spans="1:5" ht="53.25" customHeight="1">
      <c r="A7" s="4"/>
      <c r="B7" s="8" t="s">
        <v>27</v>
      </c>
      <c r="C7" s="22"/>
      <c r="D7" s="22">
        <v>30.73</v>
      </c>
      <c r="E7" s="4" t="s">
        <v>43</v>
      </c>
    </row>
    <row r="8" spans="1:5" ht="61.5" customHeight="1">
      <c r="A8" s="4"/>
      <c r="B8" s="25" t="s">
        <v>47</v>
      </c>
      <c r="C8" s="22"/>
      <c r="D8" s="22">
        <v>95.536000000000001</v>
      </c>
      <c r="E8" s="4" t="s">
        <v>44</v>
      </c>
    </row>
    <row r="9" spans="1:5" ht="78.75" customHeight="1">
      <c r="A9" s="4"/>
      <c r="B9" s="25" t="s">
        <v>100</v>
      </c>
      <c r="C9" s="22"/>
      <c r="D9" s="22">
        <f>155+185</f>
        <v>340</v>
      </c>
      <c r="E9" s="4" t="s">
        <v>101</v>
      </c>
    </row>
    <row r="10" spans="1:5" ht="45.75" customHeight="1">
      <c r="A10" s="10"/>
      <c r="B10" s="44" t="s">
        <v>97</v>
      </c>
      <c r="C10" s="36"/>
      <c r="D10" s="36">
        <v>502.73399999999992</v>
      </c>
      <c r="E10" s="10"/>
    </row>
  </sheetData>
  <mergeCells count="2">
    <mergeCell ref="A2:E2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"/>
  <sheetViews>
    <sheetView workbookViewId="0">
      <selection activeCell="M36" sqref="M36"/>
    </sheetView>
  </sheetViews>
  <sheetFormatPr defaultRowHeight="15"/>
  <sheetData>
    <row r="8" spans="5:5">
      <c r="E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PL1. BẢNG TỔNG HỢP VỐN</vt:lpstr>
      <vt:lpstr>PL2.TỔNG HỢP DỰ ÁN 2025</vt:lpstr>
      <vt:lpstr>CÂN ĐỐI TIỀN ĐẤT 2025. KO IN</vt:lpstr>
      <vt:lpstr>Ghi Chú riêng. KO IN</vt:lpstr>
      <vt:lpstr>'PL2.TỔNG HỢP DỰ ÁN 2025'!Print_Area</vt:lpstr>
      <vt:lpstr>'PL2.TỔNG HỢP DỰ ÁN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2025-10-06T09:53:56Z</cp:lastPrinted>
  <dcterms:created xsi:type="dcterms:W3CDTF">2025-07-25T03:00:14Z</dcterms:created>
  <dcterms:modified xsi:type="dcterms:W3CDTF">2025-10-08T00:48:00Z</dcterms:modified>
</cp:coreProperties>
</file>