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330" firstSheet="1" activeTab="1"/>
  </bookViews>
  <sheets>
    <sheet name="Dự kiến thu 2026.2030.KO IN" sheetId="3" state="hidden" r:id="rId1"/>
    <sheet name="BIỂU 02. CÂN ĐỐI NGUỒN THU.IN" sheetId="4" r:id="rId2"/>
    <sheet name="BIỂU 03. KCM 2026-2030. IN" sheetId="5" r:id="rId3"/>
    <sheet name="Sheet2" sheetId="6" state="hidden" r:id="rId4"/>
  </sheets>
  <externalReferences>
    <externalReference r:id="rId5"/>
    <externalReference r:id="rId6"/>
  </externalReferences>
  <definedNames>
    <definedName name="___________________________________________________\0" localSheetId="2">#REF!</definedName>
    <definedName name="___________________________________________________\z" localSheetId="2">#REF!</definedName>
    <definedName name="_1" localSheetId="2">#REF!</definedName>
    <definedName name="_2" localSheetId="2">#REF!</definedName>
    <definedName name="_xlnm._FilterDatabase" localSheetId="2" hidden="1">'BIỂU 03. KCM 2026-2030. IN'!$A$14:$W$43</definedName>
    <definedName name="_Key1" localSheetId="2" hidden="1">#REF!</definedName>
    <definedName name="_Key2" localSheetId="2" hidden="1">#REF!</definedName>
    <definedName name="_Order1" hidden="1">255</definedName>
    <definedName name="_Order2" hidden="1">255</definedName>
    <definedName name="_Sort" localSheetId="2" hidden="1">#REF!</definedName>
    <definedName name="A" localSheetId="2">#REF!</definedName>
    <definedName name="B" localSheetId="2">#REF!</definedName>
    <definedName name="COAT" localSheetId="2">#REF!</definedName>
    <definedName name="CS_10" localSheetId="2">#REF!</definedName>
    <definedName name="CS_100" localSheetId="2">#REF!</definedName>
    <definedName name="CS_10S" localSheetId="2">#REF!</definedName>
    <definedName name="CS_120" localSheetId="2">#REF!</definedName>
    <definedName name="CS_140" localSheetId="2">#REF!</definedName>
    <definedName name="CS_160" localSheetId="2">#REF!</definedName>
    <definedName name="CS_20" localSheetId="2">#REF!</definedName>
    <definedName name="CS_30" localSheetId="2">#REF!</definedName>
    <definedName name="CS_40" localSheetId="2">#REF!</definedName>
    <definedName name="CS_40S" localSheetId="2">#REF!</definedName>
    <definedName name="CS_5S" localSheetId="2">#REF!</definedName>
    <definedName name="CS_60" localSheetId="2">#REF!</definedName>
    <definedName name="CS_80" localSheetId="2">#REF!</definedName>
    <definedName name="CS_80S" localSheetId="2">#REF!</definedName>
    <definedName name="CS_STD" localSheetId="2">#REF!</definedName>
    <definedName name="CS_XS" localSheetId="2">#REF!</definedName>
    <definedName name="CS_XXS" localSheetId="2">#REF!</definedName>
    <definedName name="FP" localSheetId="2">#REF!</definedName>
    <definedName name="HapCKVA" localSheetId="2">#REF!</definedName>
    <definedName name="HapCKvar" localSheetId="2">#REF!</definedName>
    <definedName name="HapCKW" localSheetId="2">#REF!</definedName>
    <definedName name="HapIKVA" localSheetId="2">#REF!</definedName>
    <definedName name="HapIKvar" localSheetId="2">#REF!</definedName>
    <definedName name="HapIKW" localSheetId="2">#REF!</definedName>
    <definedName name="HapKVA" localSheetId="2">#REF!</definedName>
    <definedName name="HapSKVA" localSheetId="2">#REF!</definedName>
    <definedName name="HapSKW" localSheetId="2">#REF!</definedName>
    <definedName name="IO" localSheetId="2">#REF!</definedName>
    <definedName name="MAT" localSheetId="2">#REF!</definedName>
    <definedName name="MF" localSheetId="2">#REF!</definedName>
    <definedName name="P" localSheetId="2">#REF!</definedName>
    <definedName name="PA" localSheetId="2">#REF!</definedName>
    <definedName name="PEJM" localSheetId="2">#REF!</definedName>
    <definedName name="PF" localSheetId="2">#REF!</definedName>
    <definedName name="_xlnm.Print_Area" localSheetId="1">'BIỂU 02. CÂN ĐỐI NGUỒN THU.IN'!$A$1:$P$29</definedName>
    <definedName name="Print_Area_MI" localSheetId="2">#REF!</definedName>
    <definedName name="_xlnm.Print_Titles" localSheetId="1">'BIỂU 02. CÂN ĐỐI NGUỒN THU.IN'!$5:$7</definedName>
    <definedName name="_xlnm.Print_Titles" localSheetId="2">'BIỂU 03. KCM 2026-2030. IN'!$5:$7</definedName>
    <definedName name="Print_Titles_MI" localSheetId="2">#REF!</definedName>
    <definedName name="PRINTA" localSheetId="2">#REF!</definedName>
    <definedName name="prjName" localSheetId="2">#REF!</definedName>
    <definedName name="prjNo" localSheetId="2">#REF!</definedName>
    <definedName name="RT" localSheetId="2">#REF!</definedName>
    <definedName name="SL" localSheetId="2">#REF!</definedName>
    <definedName name="SORT" localSheetId="2">#REF!</definedName>
    <definedName name="SP" localSheetId="2">#REF!</definedName>
    <definedName name="SUM" localSheetId="2">#REF!,#REF!</definedName>
    <definedName name="T" localSheetId="2">#REF!</definedName>
    <definedName name="TC">'[1]2017'!$G$64:$Q$82</definedName>
    <definedName name="test" localSheetId="2">#REF!</definedName>
    <definedName name="TOTAL" localSheetId="2">#REF!</definedName>
    <definedName name="THK" localSheetId="2">#REF!</definedName>
    <definedName name="UP" localSheetId="2">#REF!,#REF!,#REF!,#REF!,#REF!,#REF!,#REF!,#REF!,#REF!,#REF!,#REF!</definedName>
    <definedName name="x">'[2]2017'!$G$64:$Q$82</definedName>
    <definedName name="ZYX" localSheetId="2">#REF!</definedName>
    <definedName name="ZZZ" localSheetId="2">#REF!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0" i="5" l="1"/>
  <c r="M100" i="5"/>
  <c r="N100" i="5"/>
  <c r="O100" i="5"/>
  <c r="K100" i="5"/>
  <c r="J100" i="5" l="1"/>
  <c r="I100" i="5"/>
  <c r="N15" i="4" l="1"/>
  <c r="Q15" i="4"/>
  <c r="K44" i="5"/>
  <c r="K26" i="5"/>
  <c r="J26" i="5" s="1"/>
  <c r="J27" i="5"/>
  <c r="I27" i="5" s="1"/>
  <c r="K41" i="5"/>
  <c r="L41" i="5"/>
  <c r="M41" i="5"/>
  <c r="N41" i="5"/>
  <c r="O41" i="5"/>
  <c r="J43" i="5"/>
  <c r="I43" i="5" s="1"/>
  <c r="J42" i="5"/>
  <c r="I42" i="5" s="1"/>
  <c r="I41" i="5" l="1"/>
  <c r="J41" i="5"/>
  <c r="K69" i="5" l="1"/>
  <c r="L69" i="5"/>
  <c r="L68" i="5" s="1"/>
  <c r="M69" i="5"/>
  <c r="N69" i="5"/>
  <c r="N68" i="5" s="1"/>
  <c r="O69" i="5"/>
  <c r="K68" i="5"/>
  <c r="M68" i="5"/>
  <c r="O68" i="5"/>
  <c r="O44" i="5" l="1"/>
  <c r="N44" i="5"/>
  <c r="M44" i="5"/>
  <c r="L44" i="5"/>
  <c r="E11" i="4"/>
  <c r="J44" i="5" l="1"/>
  <c r="I33" i="5"/>
  <c r="P14" i="5"/>
  <c r="L9" i="4" l="1"/>
  <c r="M9" i="4"/>
  <c r="P23" i="4"/>
  <c r="J47" i="5"/>
  <c r="J46" i="5"/>
  <c r="I46" i="5" s="1"/>
  <c r="I47" i="5"/>
  <c r="K48" i="5"/>
  <c r="K45" i="5" s="1"/>
  <c r="L48" i="5"/>
  <c r="L45" i="5" s="1"/>
  <c r="M48" i="5"/>
  <c r="M45" i="5" s="1"/>
  <c r="N48" i="5"/>
  <c r="N45" i="5" s="1"/>
  <c r="O48" i="5"/>
  <c r="O45" i="5" s="1"/>
  <c r="J50" i="5"/>
  <c r="I50" i="5" s="1"/>
  <c r="J49" i="5"/>
  <c r="J48" i="5" l="1"/>
  <c r="I48" i="5" s="1"/>
  <c r="I49" i="5"/>
  <c r="J45" i="5"/>
  <c r="L11" i="4"/>
  <c r="M11" i="4"/>
  <c r="I45" i="5" l="1"/>
  <c r="N23" i="4"/>
  <c r="P28" i="4"/>
  <c r="P27" i="4"/>
  <c r="P24" i="4"/>
  <c r="N12" i="4"/>
  <c r="A3" i="5"/>
  <c r="B29" i="4" l="1"/>
  <c r="J108" i="5"/>
  <c r="I108" i="5" s="1"/>
  <c r="J107" i="5"/>
  <c r="I107" i="5" s="1"/>
  <c r="J106" i="5"/>
  <c r="I106" i="5" s="1"/>
  <c r="J105" i="5"/>
  <c r="I105" i="5" s="1"/>
  <c r="J104" i="5"/>
  <c r="L103" i="5"/>
  <c r="L102" i="5" s="1"/>
  <c r="M103" i="5"/>
  <c r="M102" i="5" s="1"/>
  <c r="N103" i="5"/>
  <c r="N102" i="5" s="1"/>
  <c r="O103" i="5"/>
  <c r="O102" i="5" s="1"/>
  <c r="K103" i="5"/>
  <c r="K102" i="5" s="1"/>
  <c r="J99" i="5"/>
  <c r="I99" i="5" s="1"/>
  <c r="J98" i="5"/>
  <c r="I98" i="5" s="1"/>
  <c r="J97" i="5"/>
  <c r="I97" i="5" s="1"/>
  <c r="J96" i="5"/>
  <c r="I96" i="5" s="1"/>
  <c r="J95" i="5"/>
  <c r="I95" i="5" s="1"/>
  <c r="J94" i="5"/>
  <c r="I94" i="5" s="1"/>
  <c r="J93" i="5"/>
  <c r="I93" i="5" s="1"/>
  <c r="J92" i="5"/>
  <c r="I92" i="5" s="1"/>
  <c r="J91" i="5"/>
  <c r="I91" i="5" s="1"/>
  <c r="J90" i="5"/>
  <c r="I90" i="5" s="1"/>
  <c r="J89" i="5"/>
  <c r="I89" i="5" s="1"/>
  <c r="J88" i="5"/>
  <c r="I88" i="5" s="1"/>
  <c r="J87" i="5"/>
  <c r="I87" i="5" s="1"/>
  <c r="J86" i="5"/>
  <c r="I86" i="5" s="1"/>
  <c r="J85" i="5"/>
  <c r="I85" i="5" s="1"/>
  <c r="J84" i="5"/>
  <c r="I84" i="5" s="1"/>
  <c r="J83" i="5"/>
  <c r="I83" i="5" s="1"/>
  <c r="J82" i="5"/>
  <c r="I82" i="5" s="1"/>
  <c r="J81" i="5"/>
  <c r="I81" i="5" s="1"/>
  <c r="J80" i="5"/>
  <c r="I80" i="5" s="1"/>
  <c r="J79" i="5"/>
  <c r="I79" i="5" s="1"/>
  <c r="J78" i="5"/>
  <c r="I78" i="5" s="1"/>
  <c r="J77" i="5"/>
  <c r="I77" i="5" s="1"/>
  <c r="J76" i="5"/>
  <c r="I76" i="5" s="1"/>
  <c r="J75" i="5"/>
  <c r="I75" i="5" s="1"/>
  <c r="J74" i="5"/>
  <c r="I74" i="5" s="1"/>
  <c r="J73" i="5"/>
  <c r="I73" i="5" s="1"/>
  <c r="J72" i="5"/>
  <c r="I72" i="5" s="1"/>
  <c r="J71" i="5"/>
  <c r="J70" i="5"/>
  <c r="K34" i="5"/>
  <c r="L34" i="5"/>
  <c r="M34" i="5"/>
  <c r="N34" i="5"/>
  <c r="K14" i="4"/>
  <c r="K13" i="4"/>
  <c r="N21" i="4"/>
  <c r="J39" i="5"/>
  <c r="I39" i="5" s="1"/>
  <c r="I70" i="5" l="1"/>
  <c r="J69" i="5"/>
  <c r="J68" i="5" s="1"/>
  <c r="N27" i="4" s="1"/>
  <c r="J103" i="5"/>
  <c r="J102" i="5" s="1"/>
  <c r="I71" i="5"/>
  <c r="I104" i="5"/>
  <c r="I103" i="5" s="1"/>
  <c r="I102" i="5" s="1"/>
  <c r="K52" i="5"/>
  <c r="L52" i="5"/>
  <c r="M52" i="5"/>
  <c r="N52" i="5"/>
  <c r="O52" i="5"/>
  <c r="J53" i="5"/>
  <c r="I53" i="5" s="1"/>
  <c r="J54" i="5"/>
  <c r="I54" i="5" s="1"/>
  <c r="J55" i="5"/>
  <c r="I55" i="5" s="1"/>
  <c r="J56" i="5"/>
  <c r="I56" i="5" s="1"/>
  <c r="J57" i="5"/>
  <c r="I57" i="5" s="1"/>
  <c r="J58" i="5"/>
  <c r="I58" i="5" s="1"/>
  <c r="J59" i="5"/>
  <c r="I59" i="5" s="1"/>
  <c r="J60" i="5"/>
  <c r="I60" i="5" s="1"/>
  <c r="J61" i="5"/>
  <c r="I61" i="5" s="1"/>
  <c r="J62" i="5"/>
  <c r="I62" i="5" s="1"/>
  <c r="J63" i="5"/>
  <c r="I63" i="5" s="1"/>
  <c r="J64" i="5"/>
  <c r="I64" i="5" s="1"/>
  <c r="K65" i="5"/>
  <c r="L65" i="5"/>
  <c r="M65" i="5"/>
  <c r="N65" i="5"/>
  <c r="O65" i="5"/>
  <c r="J67" i="5"/>
  <c r="I67" i="5" s="1"/>
  <c r="J66" i="5"/>
  <c r="I66" i="5" s="1"/>
  <c r="O40" i="5"/>
  <c r="O34" i="5" s="1"/>
  <c r="J38" i="5"/>
  <c r="I38" i="5" s="1"/>
  <c r="N29" i="4" l="1"/>
  <c r="N28" i="4" s="1"/>
  <c r="I69" i="5"/>
  <c r="I68" i="5" s="1"/>
  <c r="O51" i="5"/>
  <c r="M51" i="5"/>
  <c r="K51" i="5"/>
  <c r="I65" i="5"/>
  <c r="N51" i="5"/>
  <c r="L51" i="5"/>
  <c r="I52" i="5"/>
  <c r="J52" i="5"/>
  <c r="J65" i="5"/>
  <c r="N26" i="4" s="1"/>
  <c r="N25" i="4" l="1"/>
  <c r="N24" i="4" s="1"/>
  <c r="J51" i="5"/>
  <c r="I51" i="5"/>
  <c r="J40" i="5" l="1"/>
  <c r="J37" i="5"/>
  <c r="I37" i="5" s="1"/>
  <c r="J36" i="5"/>
  <c r="I36" i="5" s="1"/>
  <c r="J35" i="5"/>
  <c r="J31" i="5"/>
  <c r="I31" i="5" s="1"/>
  <c r="J30" i="5"/>
  <c r="I30" i="5" s="1"/>
  <c r="J29" i="5"/>
  <c r="I29" i="5" s="1"/>
  <c r="J24" i="5"/>
  <c r="I24" i="5" s="1"/>
  <c r="J23" i="5"/>
  <c r="I23" i="5" s="1"/>
  <c r="J22" i="5"/>
  <c r="I22" i="5" s="1"/>
  <c r="J21" i="5"/>
  <c r="I21" i="5" s="1"/>
  <c r="J20" i="5"/>
  <c r="I20" i="5" s="1"/>
  <c r="J19" i="5"/>
  <c r="I19" i="5" s="1"/>
  <c r="J18" i="5"/>
  <c r="I18" i="5" s="1"/>
  <c r="J17" i="5"/>
  <c r="I17" i="5" s="1"/>
  <c r="J16" i="5"/>
  <c r="I16" i="5" s="1"/>
  <c r="J13" i="5"/>
  <c r="I13" i="5" s="1"/>
  <c r="J12" i="5"/>
  <c r="I12" i="5" s="1"/>
  <c r="I44" i="5" l="1"/>
  <c r="J34" i="5"/>
  <c r="I40" i="5"/>
  <c r="I35" i="5"/>
  <c r="J32" i="5"/>
  <c r="I32" i="5" s="1"/>
  <c r="J28" i="5"/>
  <c r="K28" i="5"/>
  <c r="L28" i="5"/>
  <c r="M28" i="5"/>
  <c r="N28" i="5"/>
  <c r="O28" i="5"/>
  <c r="I28" i="5"/>
  <c r="I15" i="5"/>
  <c r="K15" i="5"/>
  <c r="L15" i="5"/>
  <c r="M15" i="5"/>
  <c r="N15" i="5"/>
  <c r="O15" i="5"/>
  <c r="J15" i="5"/>
  <c r="W22" i="5"/>
  <c r="W24" i="5" s="1"/>
  <c r="W20" i="5"/>
  <c r="W21" i="5" s="1"/>
  <c r="N14" i="5" l="1"/>
  <c r="L14" i="5"/>
  <c r="O14" i="5"/>
  <c r="M14" i="5"/>
  <c r="K14" i="5"/>
  <c r="I34" i="5"/>
  <c r="P10" i="5" l="1"/>
  <c r="K11" i="5"/>
  <c r="L11" i="5"/>
  <c r="L10" i="5" s="1"/>
  <c r="L9" i="5" s="1"/>
  <c r="L8" i="5" s="1"/>
  <c r="M11" i="5"/>
  <c r="M10" i="5" s="1"/>
  <c r="M9" i="5" s="1"/>
  <c r="M8" i="5" s="1"/>
  <c r="N11" i="5"/>
  <c r="N10" i="5" s="1"/>
  <c r="O11" i="5"/>
  <c r="O10" i="5" s="1"/>
  <c r="N22" i="4"/>
  <c r="K10" i="5" l="1"/>
  <c r="K9" i="5" s="1"/>
  <c r="J11" i="5"/>
  <c r="E7" i="6"/>
  <c r="C7" i="6"/>
  <c r="I26" i="5"/>
  <c r="J25" i="5"/>
  <c r="J14" i="5" s="1"/>
  <c r="O9" i="5"/>
  <c r="O8" i="5" s="1"/>
  <c r="N9" i="5"/>
  <c r="N8" i="5" s="1"/>
  <c r="K8" i="5" l="1"/>
  <c r="I11" i="5"/>
  <c r="I10" i="5" s="1"/>
  <c r="J10" i="5"/>
  <c r="I25" i="5"/>
  <c r="E15" i="4"/>
  <c r="I14" i="5" l="1"/>
  <c r="O22" i="4"/>
  <c r="F19" i="4"/>
  <c r="G19" i="4"/>
  <c r="I19" i="4"/>
  <c r="J19" i="4"/>
  <c r="K19" i="4"/>
  <c r="K11" i="4" s="1"/>
  <c r="E21" i="4"/>
  <c r="E19" i="4" s="1"/>
  <c r="O21" i="4"/>
  <c r="N20" i="4"/>
  <c r="O20" i="4" s="1"/>
  <c r="N16" i="4"/>
  <c r="O16" i="4" s="1"/>
  <c r="J9" i="5" l="1"/>
  <c r="I9" i="5"/>
  <c r="I8" i="5" s="1"/>
  <c r="N19" i="4"/>
  <c r="O19" i="4"/>
  <c r="N14" i="4"/>
  <c r="G13" i="4"/>
  <c r="G11" i="4" s="1"/>
  <c r="H13" i="4"/>
  <c r="I13" i="4"/>
  <c r="O12" i="4"/>
  <c r="E13" i="4"/>
  <c r="J15" i="4"/>
  <c r="J13" i="4" s="1"/>
  <c r="J8" i="5" l="1"/>
  <c r="Q9" i="4" s="1"/>
  <c r="J10" i="4"/>
  <c r="J9" i="4" s="1"/>
  <c r="J11" i="4"/>
  <c r="I10" i="4"/>
  <c r="I9" i="4" s="1"/>
  <c r="I11" i="4"/>
  <c r="N13" i="4"/>
  <c r="E10" i="4"/>
  <c r="E9" i="4" s="1"/>
  <c r="G10" i="4"/>
  <c r="G9" i="4" s="1"/>
  <c r="K10" i="4"/>
  <c r="K9" i="4" s="1"/>
  <c r="O15" i="4"/>
  <c r="F15" i="4"/>
  <c r="F13" i="4" s="1"/>
  <c r="S22" i="4"/>
  <c r="N17" i="4"/>
  <c r="N18" i="4"/>
  <c r="O18" i="4" s="1"/>
  <c r="H20" i="4"/>
  <c r="H19" i="4" s="1"/>
  <c r="F11" i="4" l="1"/>
  <c r="F10" i="4" s="1"/>
  <c r="F9" i="4" s="1"/>
  <c r="N11" i="4"/>
  <c r="N10" i="4" s="1"/>
  <c r="H11" i="4"/>
  <c r="H10" i="4" s="1"/>
  <c r="H9" i="4" s="1"/>
  <c r="O14" i="4"/>
  <c r="O13" i="4" s="1"/>
  <c r="O17" i="4"/>
  <c r="F14" i="3"/>
  <c r="K14" i="3"/>
  <c r="K13" i="3"/>
  <c r="H16" i="3"/>
  <c r="K15" i="3"/>
  <c r="N9" i="4" l="1"/>
  <c r="O11" i="4"/>
  <c r="O10" i="4" s="1"/>
  <c r="O9" i="4" s="1"/>
  <c r="J15" i="3"/>
  <c r="J14" i="3"/>
  <c r="Q10" i="4" l="1"/>
  <c r="F12" i="3"/>
  <c r="K20" i="3" l="1"/>
  <c r="K19" i="3"/>
  <c r="K12" i="3" l="1"/>
  <c r="G12" i="3"/>
  <c r="S24" i="3" l="1"/>
  <c r="H15" i="3"/>
</calcChain>
</file>

<file path=xl/sharedStrings.xml><?xml version="1.0" encoding="utf-8"?>
<sst xmlns="http://schemas.openxmlformats.org/spreadsheetml/2006/main" count="702" uniqueCount="368">
  <si>
    <t>STT</t>
  </si>
  <si>
    <t>Dự án xây dựng chợ và khu dân cư thị trấn Nhơn Hòa</t>
  </si>
  <si>
    <t>Dự án thuộc khu đất Thương mại - Dịch vụ tại đất thu hồi của Trụ sở UBND thị trấn Nhơn Hòa và Trường Mẫu giáo Họa Mi TL 1/500</t>
  </si>
  <si>
    <t>Dự án thuộc khu Quy hoạch Chi tiết xây dựng Trụ sở UBND thị trấn Nhơn Hòa, Công an thị trấn và khu dân cư TL 1/500</t>
  </si>
  <si>
    <t>Dự án thuộc khu quy hoạch chi tiết xây dựng khu dân cư thôn Plei Dj Riếk (đường Trần Phú - Quản lý thị trường) TL 1/500</t>
  </si>
  <si>
    <t xml:space="preserve">Dự án thuộc khu quy hoạch chi tiết khu dân cư phía Tây bệnh viện Đa Khoa huyện TL 1/500 </t>
  </si>
  <si>
    <t>Tên dự án</t>
  </si>
  <si>
    <t>Tổng số tiền đấu giá, chuyển quyền sử dụng đất (tỷ đồng)</t>
  </si>
  <si>
    <t>Chi công tác đo đạc, lập bản đồ địa chính (dự kiến 10%)</t>
  </si>
  <si>
    <t>Trích 30% về quỹ đất tỉnh</t>
  </si>
  <si>
    <t>Số kinh phí còn lại cho đầu tư XDCB giai đoạn 20226-2030</t>
  </si>
  <si>
    <t>Ghi chú</t>
  </si>
  <si>
    <t>Dự án do tỉnh thực hiện. Dự kiến huyện hưởng 10% trong tổng thu 75 tỷ đồng</t>
  </si>
  <si>
    <t>Chi đầu tư cơ sở hạ tầng: 3 tỷ đồng dự kiến đề xuất từ nguồn ứng quỹ phát triển đất</t>
  </si>
  <si>
    <t>Chi đầu tư cơ sở hạ tầng và bồi thường GPMB, TĐC: 27,8 tỷ đồng dự kiến đề xuất từ nguồn ứng quỹ phát triển đất</t>
  </si>
  <si>
    <t>Chi đầu tư cơ sở hạ tầng và bồi thường GPMB, TĐC: 16,1 tỷ đồng dự kiến đề xuất từ nguồn ứng quỹ phát triển đất</t>
  </si>
  <si>
    <t>Chi đầu tư cơ sở hạ tầng và bồi thường GPMB, TĐC: 10,2 tỷ đồng dự kiến đề xuất từ nguồn ứng quỹ phát triển đất</t>
  </si>
  <si>
    <t>TỔNG CỘNG</t>
  </si>
  <si>
    <t>Tiền sử dụng đất</t>
  </si>
  <si>
    <t xml:space="preserve">Thu từ đấu giá các khu Quy hoạch </t>
  </si>
  <si>
    <t>-</t>
  </si>
  <si>
    <t>BIỂU 09</t>
  </si>
  <si>
    <t>CÂN ĐỐI NGUỒN THU - KẾ HOẠCH ĐẦU TƯ CÔNG TRUNG HẠN GIAI ĐOẠN 2026-2030</t>
  </si>
  <si>
    <t>Đơn vị tính: Tỷ đồng</t>
  </si>
  <si>
    <t>Địa điểm</t>
  </si>
  <si>
    <t>1.1</t>
  </si>
  <si>
    <t>1.2</t>
  </si>
  <si>
    <t>Nguồn tồn quỹ ngân sách, tăng thu, tiết kiệm chi dự toán hàng năm và các nguồn hợp pháp khác</t>
  </si>
  <si>
    <t xml:space="preserve">
- Nguồn tồn quỹ ngân sách, tăng thu, tiết kiệm chi dự toán hàng năm và các nguồn hợp pháp khác: Dự kiến 0,5 tỷ đồng/năm</t>
  </si>
  <si>
    <t>Dự kiến: 1,5 tỷ đồng/năm</t>
  </si>
  <si>
    <t xml:space="preserve">Dự án khu quy hoạch phía Đông nam Trường THCS Nguyễn Trãi, thôn Hòa Bình, xã Chư Pưh </t>
  </si>
  <si>
    <t>Sự phù hợp với các cấp độ quy hoạch (quy hoạch chung, quy hoạch chi tiết)</t>
  </si>
  <si>
    <t>Dự kiến diện tích đầu tư đường giao thông, hạ tầng kỹ thuật</t>
  </si>
  <si>
    <t>Thông tin quy mô dự án</t>
  </si>
  <si>
    <t>Dự kiến diện tích cần Bồi thường, GPMB</t>
  </si>
  <si>
    <t>Thông tin Bồi thường, GPMB</t>
  </si>
  <si>
    <t>Thông tin đầu tư cơ sở hạ tầng</t>
  </si>
  <si>
    <t>Dự kiến chi phí đầu tư đường giao thông, hạ tầng kỹ thuật</t>
  </si>
  <si>
    <t>Tổng diện tích quy hoạch (ha)</t>
  </si>
  <si>
    <t>Kinh phí còn lại xã hưởng theo tỷ lệ điều tiết</t>
  </si>
  <si>
    <t>Dự kiến thu tiền chuyển quyền sử dụng đất, thu từ đấu giá đất thẩm quyền cấp xã, cho thuê mặt đất, mặt nước…. (theo phần ngân sách xã hưởng theo tỷ lệ điều tiết)</t>
  </si>
  <si>
    <t>Dự án quy hoạch chợ (hiện tại đang chợ đang hoạt động)</t>
  </si>
  <si>
    <t>Đã hoàn chỉnh</t>
  </si>
  <si>
    <t>Không</t>
  </si>
  <si>
    <t>Thôn Hòa Phú,
 xã Chư Pưh</t>
  </si>
  <si>
    <t>07</t>
  </si>
  <si>
    <t>Dự kiến chi phí Bồi thường, GPMB 
(tỷ đồng)</t>
  </si>
  <si>
    <t xml:space="preserve">Thôn Hòa Tín, 
xã Chư Pưh </t>
  </si>
  <si>
    <t xml:space="preserve">Thôn Hòa Bình, 
xã Chư Pưh </t>
  </si>
  <si>
    <t>Thôn Hòa Phú, 
xã Chư Pưh</t>
  </si>
  <si>
    <t xml:space="preserve">Đang QH </t>
  </si>
  <si>
    <t>Plei Thơ Ga</t>
  </si>
  <si>
    <t>Plei Dj Riêk</t>
  </si>
  <si>
    <t>Trong đó 26 lô không cần đã GPMB, cần đầu tư cơ sở hạ tầng</t>
  </si>
  <si>
    <t>+</t>
  </si>
  <si>
    <t>116 lô cần GPMB và đầu tư CSHT</t>
  </si>
  <si>
    <t>đã theo số lô</t>
  </si>
  <si>
    <t xml:space="preserve">Phân lô đấu giá đất thương mại dịch vụ </t>
  </si>
  <si>
    <t>Dự án khu quy hoạch tại đất cây xăng dầu số 19 (cũ), thôn Hòa Phú, xã Chư Pưh (đất thương mại - dịch vụ)</t>
  </si>
  <si>
    <t>phải đầu tư cơ sở hạ tầng vỉa hè, mương thoát nước, cây xanh</t>
  </si>
  <si>
    <t>Dự án khu quy hoạch trường Mẫu giáo Sơn Ca, Plei Thơ Ga A, xã Chư Don (đất giáo dục)</t>
  </si>
  <si>
    <t xml:space="preserve">Khu trung tâm thương mại dịch vụ phía trước </t>
  </si>
  <si>
    <t>Số thửa/lô còn lại để đấu giá thu tiền đất</t>
  </si>
  <si>
    <t>Phù hợp với các cấp độ quy hoạch</t>
  </si>
  <si>
    <t xml:space="preserve">Dự án khu dân cư phía Đông nam Trường THCS Nguyễn Trãi, thôn Hòa Bình, xã Chư Pưh </t>
  </si>
  <si>
    <t>Kinh phí còn lại xã hưởng theo tỷ lệ điều tiết (tạm tính xã hưởng 80%)</t>
  </si>
  <si>
    <t>a</t>
  </si>
  <si>
    <t>b</t>
  </si>
  <si>
    <t>Dự án thuộc khu Quy hoạch Chi tiết xây dựng Trụ sở UBND thị trấn Nhơn Hòa, Công an thị trấn và khu dân cư TL 1/500 (tổng số lô dự kiến: 142 lô)</t>
  </si>
  <si>
    <t>Dự kiến diện tích cần Bồi thường, GPMB (ha)</t>
  </si>
  <si>
    <t>Dự kiến diện tích đầu tư đường giao thông, hạ tầng kỹ thuật (ha)</t>
  </si>
  <si>
    <t>Số thửa/lô để đấu giá thu tiền đất</t>
  </si>
  <si>
    <t>c</t>
  </si>
  <si>
    <t>d</t>
  </si>
  <si>
    <t>Dự án thuộc khu đất thương mại - dịch vụ tại trụ sở UBND xã Ia Phang (cũ)</t>
  </si>
  <si>
    <t>Dự án thuộc khu đất thương mại - dịch vụ tại đất thu hồi trụ sở UBND thị trấn Nhơn Hòa và Trường Mẫu giáo Họa Mi cũ (tiếp giáp mặt đường Quốc lộ 14)</t>
  </si>
  <si>
    <t>Giai đoạn 1: 14 lô đã đền bù giải phóng mặt bằng, cần đầu tư cơ sở hạ tầng</t>
  </si>
  <si>
    <t>Giai đoạn 2: 128 lô cần đền bù giải phóng mặt bằng và đầu tư cơ sở hạ tầng</t>
  </si>
  <si>
    <t>e</t>
  </si>
  <si>
    <t>g</t>
  </si>
  <si>
    <t>Dự án quy hoạch tại chợ tạm xã Chư Pưh (trước cổng chào Đảng ủy - HĐND - UBND -  UBMTTQ xã Chư Pưh)</t>
  </si>
  <si>
    <t>dự kiến đầu tư cơ sở hạ tầng từ nguồn thu đấu giá các dự án trên</t>
  </si>
  <si>
    <t>Phân lô đấu giá đất thương mại - dịch vụ xung quanh</t>
  </si>
  <si>
    <t>Dự kiến thu tiền chuyển quyền sử dụng đất, thu thuế sử dụng đất, cho thuê mặt đất, mặt nước…. (theo phần ngân sách xã hưởng theo tỷ lệ điều tiết)</t>
  </si>
  <si>
    <t>Dự kiến thu 1,5 tỷ/năm</t>
  </si>
  <si>
    <t>Khu trung tâm thương mại  thuộc khu đât thương mại - dịch vụ phía trước (tiếp giáp đường QL14)</t>
  </si>
  <si>
    <t>Đơn vị: Triệu đồng</t>
  </si>
  <si>
    <t xml:space="preserve">STT 
</t>
  </si>
  <si>
    <t>Nhóm dự án (A, B, C)</t>
  </si>
  <si>
    <t>Phân loại theo ngành, lĩnh vực (quốc phòng; giao thông; nông nghiệp, lâm nghiệp, thủy lợi; y tế; khu kinh tế, khu công nghiệp;…) (1)</t>
  </si>
  <si>
    <t>Thông tin sơ bộ về dự kiến năng lực thiết kế công trình</t>
  </si>
  <si>
    <t>Khái toán tổng mức đầu tư dự kiến</t>
  </si>
  <si>
    <t xml:space="preserve">Dự kiến kế hoạch đầu tư công trung hạn 2026-2030 </t>
  </si>
  <si>
    <t>TMĐT còn lại chuyển qua giai đoạn sau năm 2030</t>
  </si>
  <si>
    <t>Thuyết minh sự cần thiết đầu tư</t>
  </si>
  <si>
    <t>Nêu rõ sự hoàn thiện về pháp lý (các quy hoạch, kế hoạch, mặt bằng thi công…)</t>
  </si>
  <si>
    <t>Đơn vị đề xuất danh mục dự án</t>
  </si>
  <si>
    <t>Trong đó:</t>
  </si>
  <si>
    <t>Quy hoạch, kế hoạch</t>
  </si>
  <si>
    <t>Mặt bằng thi công</t>
  </si>
  <si>
    <t>Dự kiến mốc thời gian (tháng…năm …) hoàn thành thủ tục đầu tư dự án</t>
  </si>
  <si>
    <t>Phải GPMB</t>
  </si>
  <si>
    <t>Không thực hiện GPMB, đã có mặt bằng sạch thi công</t>
  </si>
  <si>
    <t/>
  </si>
  <si>
    <t>A</t>
  </si>
  <si>
    <t>I</t>
  </si>
  <si>
    <t>Ưu tiên 1</t>
  </si>
  <si>
    <t>C</t>
  </si>
  <si>
    <t>II</t>
  </si>
  <si>
    <t>2026-2030</t>
  </si>
  <si>
    <t>III</t>
  </si>
  <si>
    <t>IV</t>
  </si>
  <si>
    <t>2026-2027</t>
  </si>
  <si>
    <t>Ưu tiên 2</t>
  </si>
  <si>
    <t>Ưu tiên 3</t>
  </si>
  <si>
    <t>2027-2028</t>
  </si>
  <si>
    <t>Ưu tiên 4</t>
  </si>
  <si>
    <t>Ưu tiên 5</t>
  </si>
  <si>
    <t>Ưu tiên 6</t>
  </si>
  <si>
    <t>Ưu tiên 7</t>
  </si>
  <si>
    <t>Ưu tiên 8</t>
  </si>
  <si>
    <t>2029-2030</t>
  </si>
  <si>
    <t>2026</t>
  </si>
  <si>
    <t>2028</t>
  </si>
  <si>
    <t>B</t>
  </si>
  <si>
    <t>Bố trí vốn hoàn ứng các dự án (đề xuất ưu tiên bố trí hoàn ứng mới bố trí cho các dự án khởi công mới theo quy định)</t>
  </si>
  <si>
    <t>Vốn chuẩn bị đầu tư</t>
  </si>
  <si>
    <t>Vốn bảo trì bảo dưỡng</t>
  </si>
  <si>
    <t>2030</t>
  </si>
  <si>
    <t>DANH MỤC CÁC DỰ ÁN DỰ KIẾN KẾ HOẠCH ĐẦU TƯ CÔNG TRUNG HẠN NGUỒN NGÂN SÁCH XÃ GIAI ĐOẠN 2026-2030</t>
  </si>
  <si>
    <t>Kế hoạch ứng/hoàn trả ứng vốn từ quỹ phát triển đất tỉnh</t>
  </si>
  <si>
    <t>Đơn vị tính: Triệu đồng</t>
  </si>
  <si>
    <t>KẾ HOẠCH ỨNG/HOÀN ỨNG VỐN TỪ QUỸ PHÁT TRIỂN ĐẤT TỈNH ĐỂ THỰC HIỆN CÁC CÁC DỰ DỰ KIẾN ĐẤU GIÁ TẠO NGUỒN THU TIỀN SỬ DỤNG ĐẤT XÃ</t>
  </si>
  <si>
    <t>BIỂU 03</t>
  </si>
  <si>
    <t>Ứng vốn quỹ phát triển đất tỉnh</t>
  </si>
  <si>
    <t>Hoàn ứng quỹ phát triển đất tỉnh</t>
  </si>
  <si>
    <t xml:space="preserve">Số tiền ứng </t>
  </si>
  <si>
    <t>Thời gian thực hiện ứng</t>
  </si>
  <si>
    <t>Số tiền hoàn ứng</t>
  </si>
  <si>
    <t>Thời gian thực hiện hoàn ứng</t>
  </si>
  <si>
    <t>Ứng đầu tư cơ sở hạ tầng (14 lô đã thực hiện bồi thường, GPMB)</t>
  </si>
  <si>
    <t>Ứng đền bù, giải phóng mặt bằng và đầu tư cơ sở hạ tầng (128 lô)</t>
  </si>
  <si>
    <t>- Dự kiến ứng đền bù, GPMB: 13.000 triệu đồng.
- Dự kiến ứng đầu tư cơ sở hạ tầng: 15.000 triệu đồng</t>
  </si>
  <si>
    <t>Xã Chư Pưh</t>
  </si>
  <si>
    <t xml:space="preserve">Ghi chú
</t>
  </si>
  <si>
    <t>Thứ tự ưu tiên đầu tư</t>
  </si>
  <si>
    <t>Đầu tư cơ sở hạ tầng gồm: đường giao thông, vỉa hè, hệ thống thoát nước, cây xanh và các hạng mục phụ khác</t>
  </si>
  <si>
    <t>Từ đường vào suối Ia Khưng tới khu quy hoạch đất quân sự xã</t>
  </si>
  <si>
    <t>Đường từ khu quy hoạch đất quân sự xã đến đường vành đai hồ Plei Thơ Ga</t>
  </si>
  <si>
    <t xml:space="preserve">Đường Nội đồng từ đất Ông Lưu Văn Dũng đến Suối Ia Ke </t>
  </si>
  <si>
    <t>Đường trục chính nội đồng Tông Will và hệ thống thoát nước</t>
  </si>
  <si>
    <t>Dự kiến chiều dài 1,1 km, đường BTXM M200, dày 18cm</t>
  </si>
  <si>
    <t>Sau khi trừ chi phí bồi thường, GPMB và đầu tư cơ sở hạ tầng</t>
  </si>
  <si>
    <t>NGUỒN ỨNG QUỸ PHÁT TRIỂN ĐẤT TỈNH (BỒI THƯỜNG, GPMB, TĐC VÀ ĐẦU TƯ CƠ SỞ HẠ TẦNG ĐẤU GIÁ TẠO NGUỒN THU TIỀN ĐẤT</t>
  </si>
  <si>
    <t>I.1</t>
  </si>
  <si>
    <t>I.2</t>
  </si>
  <si>
    <t>Đầu tư cơ sở hạ tầng</t>
  </si>
  <si>
    <t>Bồi thường, GPMB, TĐC và đầu tư cơ sở hạ tầng</t>
  </si>
  <si>
    <t>NGUỒN TIỀN SỬ DỤNG ĐẤT XÃ ĐẦU TƯ</t>
  </si>
  <si>
    <t xml:space="preserve">Đơn vị thực hiện bồi thường, GPMB: BQL DA ĐTXDCB </t>
  </si>
  <si>
    <t>Đơn vị thực hiện bồi thường, GPMB: Phòng NN và MT</t>
  </si>
  <si>
    <t>Đơn vị thực hiện bồi thường, GPMB: Phòng Kinh tế- Hạ tầng và Đô thị</t>
  </si>
  <si>
    <t>Đơn vị thực hiện bồi thường, GPMB: Ban QL CTĐT và VSMT</t>
  </si>
  <si>
    <t>Đơn vị thực hiện bồi thường, GPMB: Phòng NN và MT (Hội đồng BTGPMB)</t>
  </si>
  <si>
    <t>Dự án bồi thường, GPMB và tái định cư trụ sở công an huyện (năm 2016)</t>
  </si>
  <si>
    <t>Dự án triển khai thực hiện bồi thường, hỗ trợ GPMB tái định cư xây dựng công trình: Khu liên hiệp tập thể thao (1), (năm 2017)</t>
  </si>
  <si>
    <t>Dự án bồi thường hỗ trợ GPMB công trình sân vận động huyện (2), (năm 2017)</t>
  </si>
  <si>
    <t>Dự án bồi thường hỗ trợ GPMB công trình sân vận động huyện (3), (năm 2017)</t>
  </si>
  <si>
    <t>Dự án bồi thường, GPMB, hỗ trợ tái định cư 02 công trình: Nhà học 01 và nhà học 02 phòng trường TH Kpa Klong , xã Chư Don, theo Quyết định số 363/QĐ-UBND và 364/QĐ-UBND (năm 2017)</t>
  </si>
  <si>
    <t>Dự án thực hiện bồi thường, hỗ trợ GPMB khu vực quy hoạch nghĩa trang nhân dân thị trấn Nhơn Hòa (năm 2016)</t>
  </si>
  <si>
    <t>Dự án thực hiện bồi thường, GPMB khu vực quy hoạch đất dịch vụ tại thôn Plei Dj Riếk trấn Nhơn Hòa (năm 2016)</t>
  </si>
  <si>
    <t>Dự án bồi thường hỗ trợ GPMB công trình trường TH Ngô Quyền, xã Ia Phang (năm 2018)</t>
  </si>
  <si>
    <t>Bố trí vốn thực hiện bồi thường, GPMB và đầu tư cơ sở hạ tầng các khu quy hoạch dự kiến đấu giá tạo nguồn thu tiền sử dụng đất (không bao gồm các dự án dự kiến ứng quỹ phát triển đất tỉnh)</t>
  </si>
  <si>
    <t>Bố trí vốn chuẩn bị đầu tư cho các dự án khởi công mới</t>
  </si>
  <si>
    <t>Bố trí vốn bảo trì, bảo dưỡng các công trình đã được đầu tư</t>
  </si>
  <si>
    <t>Bố trí vốn đối ứng ngân sách trung ương, ngân sách tỉnh thực hiện các Chương trình MTQG giai đoạn 2026-2030 (dự kiến)</t>
  </si>
  <si>
    <t>Bố trí vốn để chủ động đối ứng ngân sách trung ương, ngân sách tỉnh thực hiện các Chương trình MTQG</t>
  </si>
  <si>
    <t>V</t>
  </si>
  <si>
    <t>VI</t>
  </si>
  <si>
    <t>Địa bàn xã Chư Don cũ</t>
  </si>
  <si>
    <t>Địa bàn xã Ia Phang cũ</t>
  </si>
  <si>
    <t>Địa bàn thị trấn Nhơn Hòa cũ</t>
  </si>
  <si>
    <t>Đầu tư dự án phục vụ hoạt động sản xuất, thúc đẩy tăng giá trị sản phẩm trên địa bàn</t>
  </si>
  <si>
    <t>VII</t>
  </si>
  <si>
    <t>Xây dựng trường chuẩn Quốc gia mức độ I, giai đoạn 2026-2030</t>
  </si>
  <si>
    <t>Dự kiến chiều dài 2,3 km, đường BTXM M200, dày 18cm</t>
  </si>
  <si>
    <t>Dự kiến chiều dài 2 km, đường BTXM M200, dày 18cm</t>
  </si>
  <si>
    <t>VIII</t>
  </si>
  <si>
    <t>Dự phòng cho các nhiệm vụ phát sinh khác + dự trù giảm thu tiền đất do đấu giá không hết số thửa/lô theo kế hoạch đề ra</t>
  </si>
  <si>
    <t>Dự án bồi thường hỗ trợ GPMB các công trình: Đường D6 TT Nhơn Hòa, công trình Quảng trường huyện Chư Pưh (năm 2018)</t>
  </si>
  <si>
    <t>Dự kiến chiều dài 1,2 km, đường BTXM M200, dày 18cm</t>
  </si>
  <si>
    <t>Hoàn ứng chi phí bồi thường, GPMB năm 2016</t>
  </si>
  <si>
    <t>Hoàn ứng tạm ứng năm 2016</t>
  </si>
  <si>
    <t>Hoàn ứng chi phí bồi thường, GPMB năm 2017</t>
  </si>
  <si>
    <t>Hoàn ứng tạm ứng năm 2017</t>
  </si>
  <si>
    <t>Hoàn ứng chi phí bồi thường, GPMB năm 2018</t>
  </si>
  <si>
    <t>Hoàn ứng tạm ứng năm 2018</t>
  </si>
  <si>
    <t>Thời gian hoàn thành</t>
  </si>
  <si>
    <t>Đầu tư cơ sở hạ tầng vỉa hè, mương thoát nước, cây xanh phía đông bắc khu đất</t>
  </si>
  <si>
    <t>Quy</t>
  </si>
  <si>
    <t>10=11*80%</t>
  </si>
  <si>
    <t>11=12-7-9</t>
  </si>
  <si>
    <r>
      <t xml:space="preserve">Phân kỳ thực hiện đầu tư theo từng năm
(nhóm A: 6 năm; nhóm B: 4 năm; nhóm C: 3 năm): </t>
    </r>
    <r>
      <rPr>
        <b/>
        <sz val="16"/>
        <color rgb="FFFF0000"/>
        <rFont val="Times New Roman"/>
        <family val="1"/>
      </rPr>
      <t>Dùng theo dõi, không in</t>
    </r>
  </si>
  <si>
    <t>IX</t>
  </si>
  <si>
    <t xml:space="preserve">Đường nội thôn Hòa Lộc từ QL14 đến xóm nhà bà Đại </t>
  </si>
  <si>
    <t>CHƯƠNG TRÌNH KIÊN CỐ HÓA HẠ TẦNG GIAO THÔNG VÀ KÊNH MƯƠNG GIAI ĐOẠN 2026-2030 (NGUỒN NGÂN SÁCH TỈNH, HUY ĐỘNG VÀ CÁC NGUỒN HỢP PHÁP KHÁC)</t>
  </si>
  <si>
    <t>Đầu tư hạ tầng giao thông nông thôn phục vụ hoạt động sản xuất, nhu cầu đi lại của nhân dân trên địa bàn</t>
  </si>
  <si>
    <t>Chiều dài dự kiến 380m</t>
  </si>
  <si>
    <t>Đường nội thôn Hòa Sơn từ nhà Phạm Thị Bim - Trương Hoàng Anh</t>
  </si>
  <si>
    <t>Đường nội thôn Hòa Sơn từ nhà Lê Xuân Thành - Nguyễn Thị Kiều</t>
  </si>
  <si>
    <t>Đường nội đồng thôn Hòa Sơn từ QL 14 - Cánh đồng Ia Ke</t>
  </si>
  <si>
    <t>Chiều dài dự kiến 560m</t>
  </si>
  <si>
    <t>Chiều dài dự kiến 260m</t>
  </si>
  <si>
    <t>Chiều dài dự kiến 700m</t>
  </si>
  <si>
    <t>D</t>
  </si>
  <si>
    <t>CHƯƠNG TRÌNH MỤC TIÊU QUỐC GIA XÂY DỰNG NÔNG THÔN MỚI GIAI ĐOẠN 2026-2030 (NGUỒN NGÂN SÁCH TRUNG ƯƠNG, NGÂN SÁCH TỈNH, HUY ĐỘNG VÀ CÁC NGUỒN HỢP PHÁP KHÁC)</t>
  </si>
  <si>
    <t>Sửa chữa đường thôn Hòa Thuận từ cổng thôn đến Nhà Trần Hữu Quỳnh</t>
  </si>
  <si>
    <t>Đường nội thôn Hòa Thuận từ nhà Lê Sanh đến nhà Nguyễn Thị Hoài Thanh</t>
  </si>
  <si>
    <t>Chiều dài dự kiến 450m</t>
  </si>
  <si>
    <t>Chiều dài dự kiến 210m</t>
  </si>
  <si>
    <t>Sửa chữa đường thôn Ia Ke từ nhà SHCĐ thôn đến cánh đồng Ia Hoai (Giọt nước)</t>
  </si>
  <si>
    <t>Chiều dài dự kiến 520m</t>
  </si>
  <si>
    <t>Chiều dài dự kiến 1.500m</t>
  </si>
  <si>
    <t>Đường nội thôn Chư Pố 2 từ nhà Ksor Tăng đến nhà Ksor Riêt</t>
  </si>
  <si>
    <t>Đường nội thôn Chư Pố 2 từ nhà Ksor Soát đến nhà Rmah Am Luh</t>
  </si>
  <si>
    <t>Đường nội thôn Chư Pố 2 từ nhà Rmah Biang đến nhà Rmah Nguch</t>
  </si>
  <si>
    <t>Đường nội thôn Chư Pố 2 từ nhà Phạm Thị  Lai đến nhà Siu Tren</t>
  </si>
  <si>
    <t>Đường nội thôn Chư Pố 2 từ nhà Rmah H' Dru đến nhà Ksor Krong</t>
  </si>
  <si>
    <t>Đường thôn Chư Pố 2 đi Trường Lý Thường Kiệt</t>
  </si>
  <si>
    <t>Chiều dài dự kiến 350m</t>
  </si>
  <si>
    <t>Chiều dài dự kiến 470m</t>
  </si>
  <si>
    <t>Chiều dài dự kiến 480m</t>
  </si>
  <si>
    <t>Chiều dài dự kiến 680m</t>
  </si>
  <si>
    <t>Chiều dài dự kiến 770m</t>
  </si>
  <si>
    <t>Chiều dài dự kiến 800m</t>
  </si>
  <si>
    <t>Chiều dài dự kiến 90m</t>
  </si>
  <si>
    <t>Chiều dài dự kiến 200m</t>
  </si>
  <si>
    <t>Chiều dài dự kiến 100m</t>
  </si>
  <si>
    <t>Đường Võ Thị Sáu nối dài (trước Trường MG Hoạ Mi), thôn Hòa Hiệp</t>
  </si>
  <si>
    <t>Đường nội thôn Hòa Hiệp từ nghĩa trang - Đường tránh Tây, thôn Hòa Hiệp</t>
  </si>
  <si>
    <t>Đường cuối chợ đến đường Anh Hùng Núp, thôn Hòa Hiệp</t>
  </si>
  <si>
    <t>Hiện trang đường nhựa bị bong tróc, hư hỏng, chưa có mương thoát nước cần được đầu tư</t>
  </si>
  <si>
    <t>Chiều dài dự kiến 250m</t>
  </si>
  <si>
    <t>Đường nội thôn Plei Kly Phun từ nhà Rmah H'Lanh đi giọt nước</t>
  </si>
  <si>
    <t>Chiều dài dự kiến 650m</t>
  </si>
  <si>
    <t>Đường nội thôn Plei Kly Phun từ nhà bà Nguyệt đến Nghĩa địa thôn</t>
  </si>
  <si>
    <t>Chiều dài dự kiến 410m</t>
  </si>
  <si>
    <t>Hệ thống mương thoát nước tiếp cuối đường A Sanh đến cuối thôn Ia Khưng, thôn Ia Khưng</t>
  </si>
  <si>
    <t>Mương Thuỷ lợi nối tiếp đường Lô 3 của cánh đồng làng Plei Hlốp, thôn Plei Thơ Ga A</t>
  </si>
  <si>
    <t>Hiện trạng mương bằng đất, cần được đầu tư để phục vụ hoạt động sản xuất của nhân dân trên địa bàn</t>
  </si>
  <si>
    <t>Chiều dài dự kiến 2.000m</t>
  </si>
  <si>
    <t>CHƯƠNG TRÌNH MỤC TIÊU QUỐC GIA PHÁT TRIỂN KINH TẾ - XÃ HỘI VÙNG ĐỒNG BÀO DÂN TỘC THIỂU SỐ VÀ MIỀN NÚI GIAI ĐOẠN 2026-2030 (NGUỒN NGÂN SÁCH TRUNG ƯƠNG, NGÂN SÁCH TỈNH, HUY ĐỘNG VÀ CÁC NGUỒN HỢP PHÁP KHÁC)</t>
  </si>
  <si>
    <t>Đường nội thôn Tong Will từ nhà Siu Tin đến nhà Rmah Voang</t>
  </si>
  <si>
    <t>Đường nội thôn Tong Will từ nhà Đinh Thị Thu Vân đến đường tránh Tây</t>
  </si>
  <si>
    <t xml:space="preserve">Đường nội đồng và cầu tràn qua suối Ia Rong, thôn Tong Will
</t>
  </si>
  <si>
    <t>Chiều dài dự kiến 185m</t>
  </si>
  <si>
    <t>Cổng, tường rào, nhà vệ sinh nhà sinh hoạt cộng đồng thôn Tông Will</t>
  </si>
  <si>
    <t xml:space="preserve">Đường nội thôn Plei Hrai Dong từ nhà Nay Pen đến nhà Ma Neo </t>
  </si>
  <si>
    <t>Cổng , tường rào, nhà Vệ sinh tại NSHCĐ thôn Plei Thơ Nhueng</t>
  </si>
  <si>
    <t>Xây dựng cổng,hàng rào, nhà vệ sinh</t>
  </si>
  <si>
    <t>Xây dựng cổng, tường rào, nhà Vệ sinh</t>
  </si>
  <si>
    <t>Đường nội thôn Plei Hrai Dong từ nhà SHCĐ thôn đến đường tránh Đông</t>
  </si>
  <si>
    <t>Đường nội thôn Plei Thơ Nhueng từ nhà Siu Phon đến sân bóng</t>
  </si>
  <si>
    <t>Đường nội thôn Plei Thơ Nhueng từ nhà Kpă Hoanh đến sân bóng</t>
  </si>
  <si>
    <t>Đường nội thôn Plei Thơ Nhueng từ nhà ông Phương đến nhà Siu Băm</t>
  </si>
  <si>
    <t>Sửa chữa đường nội thôn Plei Thơ Nhueng từ nhà ông Cường đến trường Nguyễn Văn Trỗi</t>
  </si>
  <si>
    <t>Chiều dài dự kiến 70m</t>
  </si>
  <si>
    <t>Chiều dài dự kiến 120m</t>
  </si>
  <si>
    <t>Chiều dài dự kiến 430m</t>
  </si>
  <si>
    <t>Hiện trạng đường láng nhựa bong tróc, hư hỏng cần được sữa chữa phục vụ nhu cầu sản xuất, đi lại của nhân dân trên địa bàn</t>
  </si>
  <si>
    <t>Chiều dài dự kiến 180m</t>
  </si>
  <si>
    <t>Chiều dài dự kiến 110m</t>
  </si>
  <si>
    <t>Chiều dài dự kiến 600m</t>
  </si>
  <si>
    <t>Chiều dài dự kiến 920m</t>
  </si>
  <si>
    <t>Chiều dài dự kiến 400m</t>
  </si>
  <si>
    <t xml:space="preserve">Đường nội thôn Briêng từ nhà Siu Thu đến nhà Rmah G'lẽ </t>
  </si>
  <si>
    <t>Đường nội thôn Briêng từ nhà Ksor Blôm đến nhà Ksor Kit</t>
  </si>
  <si>
    <t>Đường nội thôn Briêng từ nhà Siu H' Huen đến nhà Lê Như Bằng</t>
  </si>
  <si>
    <t>Sửa chữa đường nội thôn Briêng từ nhà Nguyễn Văn Thông đến nhà mồ</t>
  </si>
  <si>
    <t>Sửa chữa đường nội thôn Briêng từ nhà Lê Đình Chiến đến nhà KPă A Yen</t>
  </si>
  <si>
    <t xml:space="preserve">Đường nội đồng thôn Briêng từ nhà Ksor Tơn đến rẫy Ksor Plup </t>
  </si>
  <si>
    <t>Chiều dài dự kiến 500m</t>
  </si>
  <si>
    <t>Chiều dài dự kiến 150m</t>
  </si>
  <si>
    <t>Đường Nguyễn Chí Thanh  (đoạn nối tiếp ra đường Quang Trung), thôn Hòa Tín</t>
  </si>
  <si>
    <t xml:space="preserve">Đường nội thôn Plei Tao từ nhà Siu H' Phe đến nhà Siu H'Glol </t>
  </si>
  <si>
    <t xml:space="preserve">Đường nội thôn Plei Tao từ nhà Siu H' Thut đến Siu Hoh </t>
  </si>
  <si>
    <t xml:space="preserve">Đường nội thôn Plei Tao từ nhà Kpă Oe đến nhà Rahlan Glel </t>
  </si>
  <si>
    <t>Xây dựng hàng rào nhà sinh hoạt cộng đồng thôn Plei Hlốp</t>
  </si>
  <si>
    <t>Xây dựng hàng rào</t>
  </si>
  <si>
    <t>Hiện trạng chưa có hàng rào, cần được đầu tư</t>
  </si>
  <si>
    <t xml:space="preserve">Hệ thống kênh mương thuỷ lợi khu vực hồ chứa Plei Thơ Ga </t>
  </si>
  <si>
    <t>Chiều dài dự kiến 2.500m</t>
  </si>
  <si>
    <t>CHƯƠNG TRÌNH KIÊN CỐ HÓA HẠ TẦNG GIAO THÔNG</t>
  </si>
  <si>
    <t>CHƯƠNG TRÌNH KIÊN CỐ HÓA HẠ TẦNG KÊNH MƯƠNG</t>
  </si>
  <si>
    <t>Tiểu dự án 1 - Dự án 4: Đầu tư CSHT thiết yếu phục vụ sản xuất và đời sống trong vùng đồng bào DTTS và MN</t>
  </si>
  <si>
    <t>Đầu tư hệ thống mương thủy lợi phục vụ hoạt động sản xuất, phát huy hiệu quả hồ thủy lợi Plei Thơ Ga</t>
  </si>
  <si>
    <t>Bố trí vốn đối ứng ngân sách tỉnh thực hiện Chương trình kiên cố hóa hạ tầng giao thông và kênh mương giai đoạn 2026-2030</t>
  </si>
  <si>
    <t>Ưu tiên 9</t>
  </si>
  <si>
    <t>2021-2025</t>
  </si>
  <si>
    <t>Bố trí vốn để chủ động đối ứng ngân sách tỉnh thực hiện Chương trình kiên cố hóa hạ tầng giao thông và kênh mương giai đoạn 2026-2030</t>
  </si>
  <si>
    <t>Chưa bao gồm ngân sách xã đã đối ứng (khoảng 50% tổng dự toán): 4.500 triệu đồng từ nguồn tiền sử dụng đất (STT: VI)</t>
  </si>
  <si>
    <t>Sân bê tông, nhà vệ sinh nhà sinh hoạt cộng đồng thôn Hoà Thuận</t>
  </si>
  <si>
    <t>Dự kiến diện tích sân bê tông 150m2, nhà vệ sinh</t>
  </si>
  <si>
    <t>Đảm bảo cơ sở vật chất nhà sinh hoạt cộng đồng thôn</t>
  </si>
  <si>
    <t>Đầu tư hệ thống mương thoát nước để bảo vệ kết cấu mặt đường</t>
  </si>
  <si>
    <t>Điều chỉnh vốn khi UBND tỉnh, Sở ngành tỉnh thông báo vốn giai đoạn 2026-2030</t>
  </si>
  <si>
    <t>Đường nội đồng làng Phung từ nhà thờ Tin lành đến rẫy Nay A Nhul</t>
  </si>
  <si>
    <t xml:space="preserve">Đường làng Phung từ đất Kpă A Lập - Siu Yet - Ngã 3 Nghĩa địa </t>
  </si>
  <si>
    <t>Đường làng Phung từ điểm trường làng Phung đến đất Rmah A Mom</t>
  </si>
  <si>
    <t>Đường làng Phung từ nhà Ksor Gueo đến nhà Lê Hoài Thanh</t>
  </si>
  <si>
    <t>Đường thông Plei Lao đến điểm sinh hoạt Tin Lành thôn Ia Khưng, thôn Plei Lao</t>
  </si>
  <si>
    <t>Chiều dài dự kiến 330m</t>
  </si>
  <si>
    <t>Chiều dài dự kiến 130m</t>
  </si>
  <si>
    <t>Đường nội đồng và cầu tràn qua suối Ia Ke, thôn Ia Ke</t>
  </si>
  <si>
    <t>2028-2030</t>
  </si>
  <si>
    <t>Dự kiến đầu tư cơ sở hạ tầng ứng từ nguồn quỹ phát triển đất tỉnh: 5.000 triệu đồng. Dự kiến thu khoảng 600 triệu đồng/lô</t>
  </si>
  <si>
    <t>Dự kiến đền bù, GPMB và đầu tư cơ sở hạ tầng ứng từ nguồn quỹ phát triển đất tỉnh: 28.000 triệu đồng</t>
  </si>
  <si>
    <t>A.1</t>
  </si>
  <si>
    <t>A.2</t>
  </si>
  <si>
    <t>NGUỒN ỨNG QUỸ PHÁT TRIỂN ĐẤT TỈNH, TIỀN SỬ DỤNG ĐẤT XÃ</t>
  </si>
  <si>
    <t>Tiền sử dụng đất (bao gồm cả ứng quỹ phát triển đất tỉnh để BT, GPMB và đầu tư cơ sở hạ tầng)</t>
  </si>
  <si>
    <t>Chương trình kiên cố hóa hạ tầng giao thông và kênh mương giai đoạn 2026-2030 (nguồn ngân sách tỉnh, huy động và các nguồn hợp pháp khác)</t>
  </si>
  <si>
    <t>Chương trình mục tiêu quốc gia Xây dựng nông thôn mới giai đoạn 2026-2030 (nguồn ngân sách trung ương, ngân sách tỉnh, huy động và các nguồn hợp pháp khác)</t>
  </si>
  <si>
    <t>Chương trình mục tiêu quốc gia phát triển kinh tế - xã hội vùng đồng bào dân tộc thiểu số và miền núi giai đoạn 2026-2030 (nguồn ngân sách trung ương, ngân sách tỉnh, huy động và các nguồn hợp pháp khác)</t>
  </si>
  <si>
    <t xml:space="preserve">Chương trình kiên cố hóa hạ tầng giao thông </t>
  </si>
  <si>
    <t>Chương trình kiên cố hóa kênh mương</t>
  </si>
  <si>
    <t xml:space="preserve">Số kinh phí chi cho đầu tư giai đoạn 2026-2030 </t>
  </si>
  <si>
    <t>Đơn vị tính: tỷ đồng</t>
  </si>
  <si>
    <t>Đầu tư cơ sở hạ tầng để đủ điều kiện đấu giá tạo nguồn thu tiền đất xã</t>
  </si>
  <si>
    <t>Bồi thường, GPMB, TĐC và đầu tư cơ sở hạ tầng để đủ điều kiện đấu giá tạo nguồn thu tiền đất xã</t>
  </si>
  <si>
    <t>Đầu tư cơ sở hạ tầng để đủ điều kiện đấugiá tạo nguồn thu tiền đất xã</t>
  </si>
  <si>
    <t>Hiện trạng đường láng nhựa, mặt đường rộng 3,5m đã bong tróc, hư hỏng cần được sữa chữa</t>
  </si>
  <si>
    <t>Đường nội đồng Briêng từ đất Ralan Gre đến Siu H' Thay</t>
  </si>
  <si>
    <t>Xấp xỉ kế hoạch vốn giai đoạn 2021-2025</t>
  </si>
  <si>
    <t>NGUỒN TỈNH PHÂN CẤP XÃ</t>
  </si>
  <si>
    <t>Dự kiến 4 tỷ/năm</t>
  </si>
  <si>
    <t>Đầu tư mới các dự án thuộc lĩnh vực giao thông phục vụ hoạt động sản xuất của nhân dân (sắp xếp theo địa bàn cấp xã cũ)</t>
  </si>
  <si>
    <t>Đầu tư mới các ngành, lĩnh vực</t>
  </si>
  <si>
    <t>Vốn chuẩn bị đầu tư (dự kiến xấp xỉ 2%/KH năm)</t>
  </si>
  <si>
    <t>Vốn bảo trì bảo dưỡng các công trình/dự án đã được đầu tư (dự kiến xấp xỉ 7,5%/KH năm)</t>
  </si>
  <si>
    <t>UBND xã rà soát chi tiết danh mục cần bảo trì, bảo dưỡng theo mức độ ưu tiên trình cấp có thẩm quyền cho ý kiến theo quy định</t>
  </si>
  <si>
    <t>Lĩnh vực giáo dục - đào tạo: đầu tư mới các dự án ngành Giáo dục- đào tạo phấn đấu đạt trường chuẩn Quốc gia giai đoạn 2026-2030 (lập danh mục chi tiết sau khi Đề án sáp nhập trường được cấp có thẩm quyền phê duyệt)</t>
  </si>
  <si>
    <t>C.1</t>
  </si>
  <si>
    <t>C.2</t>
  </si>
  <si>
    <t>E</t>
  </si>
  <si>
    <t>Nguồn tỉnh phân cấp xã</t>
  </si>
  <si>
    <t>BIỂU 02</t>
  </si>
  <si>
    <t>UBND xã rà soát, lập danh mục trình cấp có thẩm quyền cho ý kiến, đảm bảo không trùng lắp với các dự án đầu tư từ các nguồn vốn khác</t>
  </si>
  <si>
    <t>Lĩnh vực thủy lợi: tiếp tục đầu tư hoàn thiện hệ thống kênh mương phục vụ hoạt động sản xuất trên địa bàn xã; ưu tiên đầu tư các hệ thống kênh mương nhằm phát huy lợi thế Hồ thủy lợi Plei Thơh Ga</t>
  </si>
  <si>
    <t>Đầu tư để phục vụ hoạt động sản xuất của nhân dân trên địa bàn, góp phần tăng giá trị sản xuất lĩnh vực nông nghiệp</t>
  </si>
  <si>
    <t>2026-2028</t>
  </si>
  <si>
    <t>D.1</t>
  </si>
  <si>
    <t>Nguồn ngân sách trung ương hỗ trợ xã xây dựng nông thôn mới</t>
  </si>
  <si>
    <t>D.2</t>
  </si>
  <si>
    <t>Đầu tư mới các dự án thuộc lĩnh vực giao thông</t>
  </si>
  <si>
    <t>Dự kiến chiều dài 0,52 km</t>
  </si>
  <si>
    <t>Đường Lê Duẩn (đoạn từ đường Nguyễn Chí Thanh đến đường Lý Thái Tổ)</t>
  </si>
  <si>
    <t>Đường Nguyễn Chí Thanh (đoạn nối tiếp ra đường Quang Trung)</t>
  </si>
  <si>
    <t>Dự kiến chiều dài 0,2 km</t>
  </si>
  <si>
    <t>Đầu tư dự án phục vụ hoạt động sản xuất, đi lại của nhân dân trên địa bàn</t>
  </si>
  <si>
    <t>Sửa chữa đường Nguyễn Trãi (từ QL14 đến Nghĩa trang)</t>
  </si>
  <si>
    <t>Sữa chữa nền, mặt đường</t>
  </si>
  <si>
    <t>UBND xã tiếp tục rà soát tính cấp thiết đầu tư, ưu tiên danh mục đầu tư để đề xuất danh mục cụ thể trong giai đoạn 2027-2030</t>
  </si>
  <si>
    <t>Nền, mặt đường đã hư hỏng, xuống cấp cần được sữa chữa</t>
  </si>
  <si>
    <t>Tiếp tục rà soát, điều chỉnh danh mục theo tính cấp thiết đầu tư, mức độ ưu tiên đầu tư</t>
  </si>
  <si>
    <t>UBND xã rà soát, lập danh mục trình cấp có thẩm quyền cho ý kiến, đảm bảo không trùng lắp với các dự án được bố trí từ nguồn vốn khác</t>
  </si>
  <si>
    <t xml:space="preserve">Nguồn ngân sách tỉnh hỗ trợ xã xây dựng nông thôn mới </t>
  </si>
  <si>
    <t>(Kèm theo Tờ trình số                /TTr-UBND ngày            /10/2025 của UBND xã)</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</si>
</sst>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0.000"/>
    <numFmt numFmtId="167" formatCode="_(* #,##0_);_(* \(#,##0\);_(* &quot;-&quot;??_);_(@_)"/>
    <numFmt numFmtId="168" formatCode="0.0"/>
    <numFmt numFmtId="169" formatCode="#,##0.0000"/>
    <numFmt numFmtId="170" formatCode="0.0000"/>
  </numFmts>
  <fonts count="29" x14ac:knownFonts="1">
    <font>
      <sz val="11"/>
      <color theme="1"/>
      <name val="Calibri"/>
      <family val="2"/>
      <scheme val="minor"/>
    </font>
    <font>
      <sz val="11"/>
      <color theme="1"/>
      <name val="Calibri"/>
      <family val="2"/>
      <scheme val="minor"/>
    </font>
    <font>
      <sz val="14"/>
      <name val="Times New Roman"/>
      <family val="1"/>
    </font>
    <font>
      <b/>
      <sz val="14"/>
      <name val="Times New Roman"/>
      <family val="1"/>
    </font>
    <font>
      <i/>
      <sz val="14"/>
      <name val="Times New Roman"/>
      <family val="1"/>
    </font>
    <font>
      <sz val="10"/>
      <name val="Times New Roman"/>
      <family val="1"/>
    </font>
    <font>
      <sz val="14"/>
      <color rgb="FFFF0000"/>
      <name val="Times New Roman"/>
      <family val="1"/>
    </font>
    <font>
      <i/>
      <sz val="14"/>
      <color rgb="FFFF0000"/>
      <name val="Times New Roman"/>
      <family val="1"/>
    </font>
    <font>
      <b/>
      <i/>
      <sz val="14"/>
      <name val="Times New Roman"/>
      <family val="1"/>
    </font>
    <font>
      <sz val="10"/>
      <name val="Times New Roman"/>
      <family val="1"/>
    </font>
    <font>
      <b/>
      <sz val="16"/>
      <name val="Times New Roman"/>
      <family val="1"/>
    </font>
    <font>
      <sz val="12"/>
      <name val="Times New Roman"/>
      <family val="1"/>
    </font>
    <font>
      <i/>
      <sz val="16"/>
      <name val="Times New Roman"/>
      <family val="1"/>
    </font>
    <font>
      <sz val="16"/>
      <name val="Times New Roman"/>
      <family val="1"/>
    </font>
    <font>
      <i/>
      <sz val="12"/>
      <name val="Times New Roman"/>
      <family val="1"/>
    </font>
    <font>
      <b/>
      <sz val="16"/>
      <color rgb="FFFF0000"/>
      <name val="Times New Roman"/>
      <family val="1"/>
    </font>
    <font>
      <b/>
      <i/>
      <sz val="16"/>
      <name val="Times New Roman"/>
      <family val="1"/>
    </font>
    <font>
      <sz val="10"/>
      <name val="Arial"/>
      <family val="2"/>
    </font>
    <font>
      <b/>
      <sz val="14"/>
      <color rgb="FFFF0000"/>
      <name val="Times New Roman"/>
      <family val="1"/>
    </font>
    <font>
      <sz val="9"/>
      <name val="Times New Roman"/>
      <family val="1"/>
    </font>
    <font>
      <sz val="12"/>
      <color theme="1"/>
      <name val="Times New Roman"/>
      <family val="1"/>
    </font>
    <font>
      <b/>
      <sz val="9"/>
      <name val="Times New Roman"/>
      <family val="1"/>
    </font>
    <font>
      <sz val="14"/>
      <color theme="1"/>
      <name val="Times New Roman"/>
      <family val="1"/>
    </font>
    <font>
      <b/>
      <sz val="14"/>
      <color theme="1"/>
      <name val="Times New Roman"/>
      <family val="1"/>
    </font>
    <font>
      <i/>
      <sz val="14"/>
      <color theme="1"/>
      <name val="Times New Roman"/>
      <family val="1"/>
    </font>
    <font>
      <sz val="14"/>
      <color rgb="FF00B050"/>
      <name val="Times New Roman"/>
      <family val="1"/>
    </font>
    <font>
      <sz val="13"/>
      <color theme="1"/>
      <name val="Times New Roman"/>
      <family val="2"/>
    </font>
    <font>
      <sz val="13"/>
      <name val="Times New Roman"/>
      <family val="1"/>
    </font>
    <font>
      <b/>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10">
    <xf numFmtId="0" fontId="0" fillId="0" borderId="0"/>
    <xf numFmtId="0" fontId="1" fillId="0" borderId="0"/>
    <xf numFmtId="0" fontId="5" fillId="0" borderId="0"/>
    <xf numFmtId="164" fontId="5" fillId="0" borderId="0" applyFont="0" applyFill="0" applyBorder="0" applyAlignment="0" applyProtection="0"/>
    <xf numFmtId="164" fontId="1" fillId="0" borderId="0" applyFont="0" applyFill="0" applyBorder="0" applyAlignment="0" applyProtection="0"/>
    <xf numFmtId="0" fontId="9" fillId="0" borderId="0"/>
    <xf numFmtId="0" fontId="17" fillId="0" borderId="0"/>
    <xf numFmtId="0" fontId="20" fillId="0" borderId="0"/>
    <xf numFmtId="0" fontId="26" fillId="0" borderId="0"/>
    <xf numFmtId="164" fontId="26" fillId="0" borderId="0" applyFont="0" applyFill="0" applyBorder="0" applyAlignment="0" applyProtection="0"/>
  </cellStyleXfs>
  <cellXfs count="237">
    <xf numFmtId="0" fontId="0" fillId="0" borderId="0" xfId="0"/>
    <xf numFmtId="0" fontId="2" fillId="0" borderId="0" xfId="2" applyFont="1" applyAlignment="1">
      <alignment horizontal="center" vertical="center" wrapText="1"/>
    </xf>
    <xf numFmtId="0" fontId="2" fillId="0" borderId="0" xfId="2" applyFont="1" applyAlignment="1">
      <alignment horizontal="center"/>
    </xf>
    <xf numFmtId="166" fontId="2" fillId="0" borderId="0" xfId="2" applyNumberFormat="1" applyFont="1" applyAlignment="1">
      <alignment horizontal="center"/>
    </xf>
    <xf numFmtId="166" fontId="2" fillId="0" borderId="0" xfId="2" applyNumberFormat="1" applyFont="1" applyAlignment="1">
      <alignment horizontal="center" vertical="center" wrapText="1"/>
    </xf>
    <xf numFmtId="0" fontId="2" fillId="2" borderId="0" xfId="2" applyFont="1" applyFill="1" applyAlignment="1">
      <alignment horizontal="center" vertical="center" wrapText="1"/>
    </xf>
    <xf numFmtId="0" fontId="3" fillId="2" borderId="1" xfId="2" applyFont="1" applyFill="1" applyBorder="1" applyAlignment="1">
      <alignment horizontal="center" vertical="center" wrapText="1"/>
    </xf>
    <xf numFmtId="166" fontId="3" fillId="2" borderId="1" xfId="2" applyNumberFormat="1" applyFont="1" applyFill="1" applyBorder="1" applyAlignment="1">
      <alignment horizontal="center" vertical="center" wrapText="1"/>
    </xf>
    <xf numFmtId="165" fontId="3" fillId="2" borderId="1" xfId="3" applyNumberFormat="1" applyFont="1" applyFill="1" applyBorder="1" applyAlignment="1">
      <alignment horizontal="center" vertical="center" wrapText="1"/>
    </xf>
    <xf numFmtId="166" fontId="3" fillId="2" borderId="1" xfId="3" applyNumberFormat="1" applyFont="1" applyFill="1" applyBorder="1" applyAlignment="1">
      <alignment horizontal="center" vertical="center" wrapText="1"/>
    </xf>
    <xf numFmtId="0" fontId="3" fillId="2" borderId="0" xfId="2" applyFont="1" applyFill="1" applyAlignment="1">
      <alignment horizontal="center" vertical="center" wrapText="1"/>
    </xf>
    <xf numFmtId="0" fontId="4" fillId="2" borderId="1" xfId="2" applyFont="1" applyFill="1" applyBorder="1" applyAlignment="1">
      <alignment horizontal="center" vertical="center" wrapText="1"/>
    </xf>
    <xf numFmtId="165" fontId="4" fillId="2" borderId="1" xfId="3" applyNumberFormat="1" applyFont="1" applyFill="1" applyBorder="1" applyAlignment="1">
      <alignment horizontal="center" vertical="center" wrapText="1"/>
    </xf>
    <xf numFmtId="166" fontId="4" fillId="2" borderId="1" xfId="3" applyNumberFormat="1" applyFont="1" applyFill="1" applyBorder="1" applyAlignment="1">
      <alignment horizontal="center" vertical="center" wrapText="1"/>
    </xf>
    <xf numFmtId="0" fontId="4" fillId="2" borderId="0" xfId="2" applyFont="1" applyFill="1" applyAlignment="1">
      <alignment horizontal="center" vertical="center" wrapText="1"/>
    </xf>
    <xf numFmtId="165" fontId="4" fillId="2" borderId="0" xfId="2" applyNumberFormat="1" applyFont="1" applyFill="1" applyAlignment="1">
      <alignment horizontal="center" vertical="center" wrapText="1"/>
    </xf>
    <xf numFmtId="0" fontId="2" fillId="2" borderId="1" xfId="2" applyFont="1" applyFill="1" applyBorder="1" applyAlignment="1">
      <alignment horizontal="center" vertical="center" wrapText="1"/>
    </xf>
    <xf numFmtId="0" fontId="2" fillId="2" borderId="1" xfId="1" applyFont="1" applyFill="1" applyBorder="1" applyAlignment="1">
      <alignment horizontal="center" vertical="center" wrapText="1"/>
    </xf>
    <xf numFmtId="166" fontId="2" fillId="2" borderId="1" xfId="3" applyNumberFormat="1" applyFont="1" applyFill="1" applyBorder="1" applyAlignment="1">
      <alignment horizontal="center" vertical="center" wrapText="1"/>
    </xf>
    <xf numFmtId="166" fontId="2" fillId="2" borderId="1" xfId="2" applyNumberFormat="1" applyFont="1" applyFill="1" applyBorder="1" applyAlignment="1">
      <alignment horizontal="center" vertical="center" wrapText="1"/>
    </xf>
    <xf numFmtId="0" fontId="4" fillId="2" borderId="1" xfId="2" applyFont="1" applyFill="1" applyBorder="1" applyAlignment="1">
      <alignment horizontal="center" vertical="center"/>
    </xf>
    <xf numFmtId="0" fontId="4" fillId="2" borderId="1" xfId="1"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1" xfId="1" applyFont="1" applyFill="1" applyBorder="1" applyAlignment="1">
      <alignment horizontal="center" vertical="center" wrapText="1"/>
    </xf>
    <xf numFmtId="49" fontId="3" fillId="2" borderId="1" xfId="2" applyNumberFormat="1"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 xfId="2" applyFont="1" applyFill="1" applyBorder="1" applyAlignment="1">
      <alignment horizontal="left" vertical="center" wrapText="1"/>
    </xf>
    <xf numFmtId="0" fontId="2" fillId="2" borderId="1" xfId="1" applyFont="1" applyFill="1" applyBorder="1" applyAlignment="1">
      <alignment horizontal="right" vertical="center" wrapText="1"/>
    </xf>
    <xf numFmtId="0" fontId="7" fillId="2" borderId="1" xfId="2" applyFont="1" applyFill="1" applyBorder="1" applyAlignment="1">
      <alignment horizontal="center" vertical="center" wrapText="1"/>
    </xf>
    <xf numFmtId="168" fontId="6" fillId="2" borderId="1" xfId="1" applyNumberFormat="1" applyFont="1" applyFill="1" applyBorder="1" applyAlignment="1">
      <alignment horizontal="right" vertical="center" wrapText="1"/>
    </xf>
    <xf numFmtId="0" fontId="6" fillId="2" borderId="1" xfId="1" applyFont="1" applyFill="1" applyBorder="1" applyAlignment="1">
      <alignment horizontal="left" vertical="center" wrapText="1"/>
    </xf>
    <xf numFmtId="167" fontId="6" fillId="2" borderId="1" xfId="4" applyNumberFormat="1"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3" borderId="1" xfId="1" applyFont="1" applyFill="1" applyBorder="1" applyAlignment="1">
      <alignment horizontal="center" vertical="center" wrapText="1"/>
    </xf>
    <xf numFmtId="166" fontId="2" fillId="3" borderId="1" xfId="3" applyNumberFormat="1" applyFont="1" applyFill="1" applyBorder="1" applyAlignment="1">
      <alignment horizontal="center" vertical="center" wrapText="1"/>
    </xf>
    <xf numFmtId="166" fontId="2" fillId="3" borderId="1" xfId="2" applyNumberFormat="1" applyFont="1" applyFill="1" applyBorder="1" applyAlignment="1">
      <alignment horizontal="center" vertical="center" wrapText="1"/>
    </xf>
    <xf numFmtId="0" fontId="2" fillId="3" borderId="0" xfId="2" applyFont="1" applyFill="1" applyAlignment="1">
      <alignment horizontal="center" vertical="center" wrapText="1"/>
    </xf>
    <xf numFmtId="0" fontId="6" fillId="3" borderId="1" xfId="1" applyFont="1" applyFill="1" applyBorder="1" applyAlignment="1">
      <alignment horizontal="center" vertical="center" wrapText="1"/>
    </xf>
    <xf numFmtId="0" fontId="3" fillId="3"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166" fontId="3" fillId="2" borderId="1" xfId="2"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2" applyFont="1" applyFill="1" applyBorder="1" applyAlignment="1">
      <alignment horizontal="left" vertical="center" wrapText="1"/>
    </xf>
    <xf numFmtId="0" fontId="6" fillId="0" borderId="1" xfId="2" applyFont="1" applyFill="1" applyBorder="1" applyAlignment="1">
      <alignment horizontal="center" vertical="center" wrapText="1"/>
    </xf>
    <xf numFmtId="166" fontId="2" fillId="0" borderId="1" xfId="3" applyNumberFormat="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0" xfId="2" applyFont="1" applyFill="1" applyAlignment="1">
      <alignment horizontal="center" vertical="center" wrapText="1"/>
    </xf>
    <xf numFmtId="165" fontId="4" fillId="0" borderId="0" xfId="2" applyNumberFormat="1" applyFont="1" applyFill="1" applyAlignment="1">
      <alignment horizontal="center" vertical="center" wrapText="1"/>
    </xf>
    <xf numFmtId="166" fontId="6" fillId="0" borderId="1" xfId="2" applyNumberFormat="1"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0" fontId="6" fillId="0" borderId="1" xfId="1" applyFont="1" applyFill="1" applyBorder="1" applyAlignment="1">
      <alignment horizontal="left" vertical="center" wrapText="1"/>
    </xf>
    <xf numFmtId="166" fontId="6" fillId="0" borderId="1" xfId="4" applyNumberFormat="1" applyFont="1" applyFill="1" applyBorder="1" applyAlignment="1">
      <alignment horizontal="center" vertical="center" wrapText="1"/>
    </xf>
    <xf numFmtId="166" fontId="2" fillId="0" borderId="1" xfId="2" applyNumberFormat="1" applyFont="1" applyFill="1" applyBorder="1" applyAlignment="1">
      <alignment horizontal="center" vertical="center" wrapText="1"/>
    </xf>
    <xf numFmtId="166" fontId="2" fillId="0" borderId="5" xfId="2" applyNumberFormat="1" applyFont="1" applyFill="1" applyBorder="1" applyAlignment="1">
      <alignment horizontal="center" vertical="center" wrapText="1"/>
    </xf>
    <xf numFmtId="0" fontId="2" fillId="0" borderId="0" xfId="2" applyFont="1" applyFill="1" applyAlignment="1">
      <alignment horizontal="center" vertical="center" wrapText="1"/>
    </xf>
    <xf numFmtId="169" fontId="6" fillId="0" borderId="1" xfId="1"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166" fontId="2" fillId="0" borderId="1" xfId="1" applyNumberFormat="1" applyFont="1" applyFill="1" applyBorder="1" applyAlignment="1">
      <alignment horizontal="center" vertical="center" wrapText="1"/>
    </xf>
    <xf numFmtId="0" fontId="2" fillId="0" borderId="5" xfId="2" applyFont="1" applyFill="1" applyBorder="1" applyAlignment="1">
      <alignment horizontal="center" vertical="center" wrapText="1"/>
    </xf>
    <xf numFmtId="0" fontId="8" fillId="2" borderId="1" xfId="2" applyFont="1" applyFill="1" applyBorder="1" applyAlignment="1">
      <alignment horizontal="center" vertical="center"/>
    </xf>
    <xf numFmtId="0" fontId="8" fillId="2" borderId="1" xfId="1" applyFont="1" applyFill="1" applyBorder="1" applyAlignment="1">
      <alignment horizontal="center" vertical="center" wrapText="1"/>
    </xf>
    <xf numFmtId="166" fontId="8" fillId="2" borderId="1" xfId="2" applyNumberFormat="1" applyFont="1" applyFill="1" applyBorder="1" applyAlignment="1">
      <alignment horizontal="center" vertical="center"/>
    </xf>
    <xf numFmtId="166" fontId="8" fillId="2" borderId="1" xfId="3" applyNumberFormat="1"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 xfId="2" applyFont="1" applyFill="1" applyBorder="1" applyAlignment="1">
      <alignment horizontal="center" vertical="center" wrapText="1"/>
    </xf>
    <xf numFmtId="0" fontId="8" fillId="2" borderId="0" xfId="2" applyFont="1" applyFill="1" applyAlignment="1">
      <alignment horizontal="center" vertical="center" wrapText="1"/>
    </xf>
    <xf numFmtId="0" fontId="3" fillId="0" borderId="1" xfId="2" applyFont="1" applyFill="1" applyBorder="1" applyAlignment="1">
      <alignment horizontal="center" vertical="center" wrapText="1"/>
    </xf>
    <xf numFmtId="166" fontId="3" fillId="0" borderId="1" xfId="2" applyNumberFormat="1" applyFont="1" applyFill="1" applyBorder="1" applyAlignment="1">
      <alignment horizontal="center" vertical="center" wrapText="1"/>
    </xf>
    <xf numFmtId="0" fontId="3" fillId="0" borderId="0" xfId="2" applyFont="1" applyFill="1" applyAlignment="1">
      <alignment horizontal="center" vertical="center" wrapText="1"/>
    </xf>
    <xf numFmtId="0" fontId="8" fillId="0" borderId="1" xfId="2" applyFont="1" applyFill="1" applyBorder="1" applyAlignment="1">
      <alignment horizontal="center" vertical="center" wrapText="1"/>
    </xf>
    <xf numFmtId="166" fontId="8" fillId="0" borderId="1" xfId="2" applyNumberFormat="1" applyFont="1" applyFill="1" applyBorder="1" applyAlignment="1">
      <alignment horizontal="center" vertical="center" wrapText="1"/>
    </xf>
    <xf numFmtId="0" fontId="8" fillId="0" borderId="0" xfId="2" applyFont="1" applyFill="1" applyAlignment="1">
      <alignment horizontal="center" vertical="center" wrapText="1"/>
    </xf>
    <xf numFmtId="165" fontId="8" fillId="0" borderId="0" xfId="2" applyNumberFormat="1" applyFont="1" applyFill="1" applyAlignment="1">
      <alignment horizontal="center" vertical="center" wrapText="1"/>
    </xf>
    <xf numFmtId="166" fontId="3" fillId="2" borderId="1" xfId="2" applyNumberFormat="1" applyFont="1" applyFill="1" applyBorder="1" applyAlignment="1">
      <alignment horizontal="center" vertical="center" wrapText="1"/>
    </xf>
    <xf numFmtId="0" fontId="9" fillId="0" borderId="0" xfId="5" applyAlignment="1">
      <alignment vertical="center"/>
    </xf>
    <xf numFmtId="0" fontId="11" fillId="0" borderId="0" xfId="5" applyFont="1" applyAlignment="1">
      <alignment vertical="center"/>
    </xf>
    <xf numFmtId="0" fontId="13" fillId="0" borderId="0" xfId="5" applyFont="1" applyAlignment="1">
      <alignment vertical="center"/>
    </xf>
    <xf numFmtId="0" fontId="11" fillId="0" borderId="0" xfId="5" applyFont="1" applyAlignment="1">
      <alignment horizontal="center" vertical="center" wrapText="1"/>
    </xf>
    <xf numFmtId="0" fontId="2" fillId="0" borderId="0" xfId="5" applyFont="1" applyAlignment="1">
      <alignment vertical="center" wrapText="1"/>
    </xf>
    <xf numFmtId="166" fontId="11" fillId="0" borderId="0" xfId="5" applyNumberFormat="1" applyFont="1" applyAlignment="1">
      <alignment horizontal="center" vertical="center" wrapText="1"/>
    </xf>
    <xf numFmtId="0" fontId="2" fillId="0" borderId="0" xfId="5" applyFont="1" applyAlignment="1">
      <alignment horizontal="center" vertical="center" wrapText="1"/>
    </xf>
    <xf numFmtId="0" fontId="14" fillId="0" borderId="0" xfId="5" applyFont="1" applyAlignment="1">
      <alignment horizontal="center" vertical="center" wrapText="1"/>
    </xf>
    <xf numFmtId="0" fontId="3" fillId="0" borderId="0" xfId="5" applyFont="1" applyAlignment="1">
      <alignment horizontal="center" vertical="center"/>
    </xf>
    <xf numFmtId="1" fontId="10" fillId="0" borderId="1" xfId="5" applyNumberFormat="1" applyFont="1" applyBorder="1" applyAlignment="1">
      <alignment horizontal="center" vertical="center" wrapText="1"/>
    </xf>
    <xf numFmtId="166" fontId="3" fillId="0" borderId="1" xfId="5" applyNumberFormat="1" applyFont="1" applyFill="1" applyBorder="1" applyAlignment="1">
      <alignment horizontal="center" vertical="center" wrapText="1"/>
    </xf>
    <xf numFmtId="0" fontId="3" fillId="0" borderId="1" xfId="5" quotePrefix="1" applyFont="1" applyFill="1" applyBorder="1" applyAlignment="1">
      <alignment horizontal="center" vertical="center" wrapText="1"/>
    </xf>
    <xf numFmtId="0" fontId="2" fillId="0" borderId="1" xfId="5" applyFont="1" applyFill="1" applyBorder="1" applyAlignment="1">
      <alignment horizontal="center" vertical="center" wrapText="1"/>
    </xf>
    <xf numFmtId="1" fontId="2" fillId="0" borderId="1" xfId="6" quotePrefix="1" applyNumberFormat="1" applyFont="1" applyFill="1" applyBorder="1" applyAlignment="1">
      <alignment horizontal="center" vertical="center" wrapText="1"/>
    </xf>
    <xf numFmtId="1" fontId="2" fillId="0" borderId="1" xfId="6" applyNumberFormat="1" applyFont="1" applyFill="1" applyBorder="1" applyAlignment="1">
      <alignment horizontal="center" vertical="center" wrapText="1"/>
    </xf>
    <xf numFmtId="166" fontId="2" fillId="0" borderId="1" xfId="5" applyNumberFormat="1" applyFont="1" applyFill="1" applyBorder="1" applyAlignment="1">
      <alignment horizontal="center" vertical="center" wrapText="1"/>
    </xf>
    <xf numFmtId="1" fontId="3" fillId="0" borderId="1" xfId="6" applyNumberFormat="1" applyFont="1" applyFill="1" applyBorder="1" applyAlignment="1">
      <alignment horizontal="center" vertical="center" wrapText="1"/>
    </xf>
    <xf numFmtId="1" fontId="3" fillId="0" borderId="1" xfId="6" quotePrefix="1" applyNumberFormat="1" applyFont="1" applyFill="1" applyBorder="1" applyAlignment="1">
      <alignment horizontal="center" vertical="center" wrapText="1"/>
    </xf>
    <xf numFmtId="0" fontId="21" fillId="0" borderId="0" xfId="5" applyFont="1" applyFill="1" applyAlignment="1">
      <alignment horizontal="center" vertical="center"/>
    </xf>
    <xf numFmtId="0" fontId="3" fillId="0" borderId="1" xfId="5" applyFont="1" applyFill="1" applyBorder="1" applyAlignment="1">
      <alignment horizontal="center" vertical="center" wrapText="1"/>
    </xf>
    <xf numFmtId="0" fontId="21" fillId="0" borderId="1" xfId="5" applyFont="1" applyFill="1" applyBorder="1" applyAlignment="1">
      <alignment horizontal="center" vertical="center"/>
    </xf>
    <xf numFmtId="166" fontId="3" fillId="0" borderId="1" xfId="3" applyNumberFormat="1" applyFont="1" applyFill="1" applyBorder="1" applyAlignment="1">
      <alignment horizontal="center" vertical="center" wrapText="1"/>
    </xf>
    <xf numFmtId="0" fontId="2" fillId="3" borderId="1" xfId="5" applyFont="1" applyFill="1" applyBorder="1" applyAlignment="1">
      <alignment horizontal="center" vertical="center" wrapText="1"/>
    </xf>
    <xf numFmtId="0" fontId="19" fillId="3" borderId="0" xfId="5" applyFont="1" applyFill="1" applyAlignment="1">
      <alignment horizontal="center" vertical="center"/>
    </xf>
    <xf numFmtId="0" fontId="9" fillId="0" borderId="0" xfId="5" applyAlignment="1">
      <alignment horizontal="center" vertical="center" wrapText="1"/>
    </xf>
    <xf numFmtId="166" fontId="9" fillId="0" borderId="0" xfId="5" applyNumberFormat="1" applyAlignment="1">
      <alignment horizontal="center" vertical="center" wrapText="1"/>
    </xf>
    <xf numFmtId="1" fontId="18" fillId="3" borderId="1" xfId="6" applyNumberFormat="1" applyFont="1" applyFill="1" applyBorder="1" applyAlignment="1">
      <alignment horizontal="center" vertical="center" wrapText="1"/>
    </xf>
    <xf numFmtId="166" fontId="3" fillId="3" borderId="1" xfId="5" applyNumberFormat="1" applyFont="1" applyFill="1" applyBorder="1" applyAlignment="1">
      <alignment horizontal="center" vertical="center" wrapText="1"/>
    </xf>
    <xf numFmtId="3" fontId="3" fillId="3" borderId="1" xfId="5" applyNumberFormat="1" applyFont="1" applyFill="1" applyBorder="1" applyAlignment="1">
      <alignment horizontal="center" vertical="center" wrapText="1"/>
    </xf>
    <xf numFmtId="0" fontId="3" fillId="3" borderId="1" xfId="5" quotePrefix="1" applyFont="1" applyFill="1" applyBorder="1" applyAlignment="1">
      <alignment horizontal="center" vertical="center" wrapText="1"/>
    </xf>
    <xf numFmtId="1" fontId="3" fillId="3" borderId="1" xfId="6" quotePrefix="1" applyNumberFormat="1" applyFont="1" applyFill="1" applyBorder="1" applyAlignment="1">
      <alignment horizontal="center" vertical="center" wrapText="1"/>
    </xf>
    <xf numFmtId="0" fontId="21" fillId="3" borderId="0" xfId="5" applyFont="1" applyFill="1" applyAlignment="1">
      <alignment horizontal="center" vertical="center"/>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4" fontId="22" fillId="0" borderId="0" xfId="0" applyNumberFormat="1" applyFont="1" applyAlignment="1">
      <alignment horizontal="center" vertical="center" wrapText="1"/>
    </xf>
    <xf numFmtId="4" fontId="23" fillId="0" borderId="1" xfId="0" applyNumberFormat="1" applyFont="1" applyBorder="1" applyAlignment="1">
      <alignment horizontal="center" vertical="center" wrapText="1"/>
    </xf>
    <xf numFmtId="4" fontId="22" fillId="0" borderId="1" xfId="0" applyNumberFormat="1" applyFont="1" applyBorder="1" applyAlignment="1">
      <alignment horizontal="center" vertical="center" wrapText="1"/>
    </xf>
    <xf numFmtId="166" fontId="6" fillId="3" borderId="1" xfId="1" applyNumberFormat="1" applyFont="1" applyFill="1" applyBorder="1" applyAlignment="1">
      <alignment horizontal="center" vertical="center" wrapText="1"/>
    </xf>
    <xf numFmtId="166" fontId="3" fillId="2" borderId="2" xfId="2" applyNumberFormat="1" applyFont="1" applyFill="1" applyBorder="1" applyAlignment="1">
      <alignment horizontal="center" vertical="center" wrapText="1"/>
    </xf>
    <xf numFmtId="166" fontId="2" fillId="0" borderId="0" xfId="2" applyNumberFormat="1" applyFont="1" applyFill="1" applyAlignment="1">
      <alignment horizontal="center"/>
    </xf>
    <xf numFmtId="166" fontId="8" fillId="0" borderId="1" xfId="2" applyNumberFormat="1" applyFont="1" applyFill="1" applyBorder="1" applyAlignment="1">
      <alignment horizontal="center" vertical="center"/>
    </xf>
    <xf numFmtId="166" fontId="2" fillId="0" borderId="0" xfId="2" applyNumberFormat="1" applyFont="1" applyFill="1" applyAlignment="1">
      <alignment horizontal="center" vertical="center" wrapText="1"/>
    </xf>
    <xf numFmtId="0" fontId="22" fillId="0" borderId="1" xfId="0" applyFont="1" applyFill="1" applyBorder="1" applyAlignment="1">
      <alignment horizontal="center" vertical="center" wrapText="1"/>
    </xf>
    <xf numFmtId="1" fontId="6" fillId="0" borderId="1" xfId="6"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wrapText="1"/>
    </xf>
    <xf numFmtId="0" fontId="2" fillId="0" borderId="1" xfId="5" quotePrefix="1" applyFont="1" applyFill="1" applyBorder="1" applyAlignment="1">
      <alignment horizontal="center" vertical="center" wrapText="1"/>
    </xf>
    <xf numFmtId="0" fontId="19" fillId="0" borderId="0" xfId="5" applyFont="1" applyFill="1" applyAlignment="1">
      <alignment horizontal="center" vertical="center"/>
    </xf>
    <xf numFmtId="3" fontId="2" fillId="0" borderId="1" xfId="0" applyNumberFormat="1" applyFont="1" applyFill="1" applyBorder="1" applyAlignment="1">
      <alignment horizontal="left" vertical="center" wrapText="1"/>
    </xf>
    <xf numFmtId="49" fontId="2" fillId="0" borderId="1" xfId="5" applyNumberFormat="1" applyFont="1" applyFill="1" applyBorder="1" applyAlignment="1">
      <alignment horizontal="center" vertical="center"/>
    </xf>
    <xf numFmtId="0" fontId="2" fillId="0" borderId="1" xfId="0" applyFont="1" applyFill="1" applyBorder="1" applyAlignment="1">
      <alignment horizontal="center" vertical="center" wrapText="1"/>
    </xf>
    <xf numFmtId="3" fontId="3" fillId="0" borderId="1" xfId="5" applyNumberFormat="1" applyFont="1" applyFill="1" applyBorder="1" applyAlignment="1">
      <alignment horizontal="center" vertical="center" wrapText="1"/>
    </xf>
    <xf numFmtId="0" fontId="3" fillId="0" borderId="1" xfId="5" applyFont="1" applyFill="1" applyBorder="1" applyAlignment="1">
      <alignment vertical="center" wrapText="1"/>
    </xf>
    <xf numFmtId="0" fontId="19" fillId="0" borderId="1" xfId="5" applyFont="1" applyFill="1" applyBorder="1" applyAlignment="1">
      <alignment horizontal="center" vertical="center"/>
    </xf>
    <xf numFmtId="0" fontId="2"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3" fontId="22" fillId="0" borderId="1" xfId="0" applyNumberFormat="1" applyFont="1" applyFill="1" applyBorder="1" applyAlignment="1">
      <alignment horizontal="center" vertical="center" wrapText="1"/>
    </xf>
    <xf numFmtId="166" fontId="2" fillId="0" borderId="1" xfId="5" applyNumberFormat="1" applyFont="1" applyFill="1" applyBorder="1" applyAlignment="1">
      <alignment horizontal="center" vertical="center"/>
    </xf>
    <xf numFmtId="0" fontId="2" fillId="0" borderId="1" xfId="5" applyFont="1" applyFill="1" applyBorder="1" applyAlignment="1">
      <alignment horizontal="center" vertical="center"/>
    </xf>
    <xf numFmtId="0" fontId="2" fillId="0" borderId="0" xfId="5" applyFont="1" applyFill="1" applyAlignment="1">
      <alignment horizontal="center" vertical="center"/>
    </xf>
    <xf numFmtId="0" fontId="25" fillId="0" borderId="1" xfId="0" applyFont="1" applyFill="1" applyBorder="1" applyAlignment="1">
      <alignment vertical="center" wrapText="1"/>
    </xf>
    <xf numFmtId="0" fontId="3" fillId="0" borderId="0" xfId="5" applyFont="1" applyAlignment="1">
      <alignment vertical="center"/>
    </xf>
    <xf numFmtId="0" fontId="3" fillId="0" borderId="1" xfId="5" applyFont="1" applyBorder="1" applyAlignment="1">
      <alignment vertical="center" wrapText="1"/>
    </xf>
    <xf numFmtId="166" fontId="3" fillId="0" borderId="1" xfId="5" applyNumberFormat="1" applyFont="1" applyBorder="1" applyAlignment="1">
      <alignment horizontal="center" vertical="center" wrapText="1"/>
    </xf>
    <xf numFmtId="0" fontId="11" fillId="0" borderId="0" xfId="5" applyFont="1" applyFill="1" applyAlignment="1">
      <alignment horizontal="center" vertical="center" wrapText="1"/>
    </xf>
    <xf numFmtId="49" fontId="22" fillId="0" borderId="1" xfId="0" applyNumberFormat="1" applyFont="1" applyFill="1" applyBorder="1" applyAlignment="1">
      <alignment horizontal="left" vertical="center" wrapText="1"/>
    </xf>
    <xf numFmtId="0" fontId="9" fillId="0" borderId="0" xfId="5" applyFill="1" applyAlignment="1">
      <alignment horizontal="center" vertical="center" wrapText="1"/>
    </xf>
    <xf numFmtId="0" fontId="2" fillId="3" borderId="0" xfId="2" applyFont="1" applyFill="1" applyAlignment="1">
      <alignment horizontal="center"/>
    </xf>
    <xf numFmtId="0" fontId="8" fillId="3" borderId="1"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8" fillId="3" borderId="1" xfId="2" applyFont="1" applyFill="1" applyBorder="1" applyAlignment="1">
      <alignment horizontal="center" vertical="center"/>
    </xf>
    <xf numFmtId="4" fontId="27" fillId="0" borderId="1" xfId="8" applyNumberFormat="1" applyFont="1" applyFill="1" applyBorder="1" applyAlignment="1">
      <alignment horizontal="left" vertical="center" wrapText="1"/>
    </xf>
    <xf numFmtId="4" fontId="2" fillId="0" borderId="1" xfId="8" applyNumberFormat="1" applyFont="1" applyFill="1" applyBorder="1" applyAlignment="1">
      <alignment horizontal="left" vertical="center" wrapText="1"/>
    </xf>
    <xf numFmtId="0" fontId="2" fillId="0" borderId="0" xfId="5" applyFont="1" applyAlignment="1">
      <alignment vertical="center"/>
    </xf>
    <xf numFmtId="0" fontId="6" fillId="0" borderId="0" xfId="5" applyFont="1" applyAlignment="1">
      <alignment vertical="center"/>
    </xf>
    <xf numFmtId="0" fontId="6" fillId="0" borderId="0" xfId="5" applyFont="1" applyFill="1" applyAlignment="1">
      <alignment vertical="center"/>
    </xf>
    <xf numFmtId="0" fontId="3" fillId="3" borderId="1" xfId="2" applyFont="1" applyFill="1" applyBorder="1" applyAlignment="1">
      <alignment horizontal="center" vertical="center" wrapText="1"/>
    </xf>
    <xf numFmtId="0" fontId="2" fillId="0" borderId="1" xfId="5" applyFont="1" applyBorder="1" applyAlignment="1">
      <alignment horizontal="center" vertical="center" wrapText="1"/>
    </xf>
    <xf numFmtId="166" fontId="2" fillId="0" borderId="1" xfId="5" applyNumberFormat="1" applyFont="1" applyBorder="1" applyAlignment="1">
      <alignment horizontal="center" vertical="center" wrapText="1"/>
    </xf>
    <xf numFmtId="0" fontId="6" fillId="0" borderId="1" xfId="5" applyFont="1" applyBorder="1" applyAlignment="1">
      <alignment horizontal="center" vertical="center" wrapText="1"/>
    </xf>
    <xf numFmtId="166" fontId="6" fillId="0" borderId="1" xfId="5" applyNumberFormat="1" applyFont="1" applyBorder="1" applyAlignment="1">
      <alignment horizontal="center" vertical="center" wrapText="1"/>
    </xf>
    <xf numFmtId="0" fontId="6" fillId="0" borderId="1" xfId="5" applyFont="1" applyFill="1" applyBorder="1" applyAlignment="1">
      <alignment horizontal="center" vertical="center" wrapText="1"/>
    </xf>
    <xf numFmtId="166" fontId="6" fillId="0" borderId="1" xfId="5" applyNumberFormat="1" applyFont="1" applyFill="1" applyBorder="1" applyAlignment="1">
      <alignment horizontal="center" vertical="center" wrapText="1"/>
    </xf>
    <xf numFmtId="0" fontId="2" fillId="0" borderId="0" xfId="5" applyFont="1" applyFill="1" applyAlignment="1">
      <alignment vertical="center"/>
    </xf>
    <xf numFmtId="0" fontId="3" fillId="0" borderId="0" xfId="5" applyFont="1" applyFill="1" applyAlignment="1">
      <alignment vertical="center"/>
    </xf>
    <xf numFmtId="4" fontId="2" fillId="0" borderId="1" xfId="9" applyNumberFormat="1" applyFont="1" applyFill="1" applyBorder="1" applyAlignment="1">
      <alignment horizontal="center" vertical="center" wrapText="1"/>
    </xf>
    <xf numFmtId="4" fontId="6" fillId="0" borderId="1" xfId="8" applyNumberFormat="1" applyFont="1" applyFill="1" applyBorder="1" applyAlignment="1">
      <alignment horizontal="left" vertical="center" wrapText="1"/>
    </xf>
    <xf numFmtId="0" fontId="9" fillId="3" borderId="1" xfId="5" applyFill="1" applyBorder="1" applyAlignment="1">
      <alignment horizontal="center" vertical="center" wrapText="1"/>
    </xf>
    <xf numFmtId="0" fontId="9" fillId="3" borderId="0" xfId="5" applyFill="1" applyAlignment="1">
      <alignment vertical="center"/>
    </xf>
    <xf numFmtId="0" fontId="3" fillId="3" borderId="0" xfId="5" applyFont="1" applyFill="1" applyAlignment="1">
      <alignment vertical="center"/>
    </xf>
    <xf numFmtId="0" fontId="28" fillId="3" borderId="1" xfId="5" applyFont="1" applyFill="1" applyBorder="1" applyAlignment="1">
      <alignment horizontal="center" vertical="center" wrapText="1"/>
    </xf>
    <xf numFmtId="0" fontId="28" fillId="3" borderId="0" xfId="5" applyFont="1" applyFill="1" applyAlignment="1">
      <alignment vertical="center"/>
    </xf>
    <xf numFmtId="166" fontId="3" fillId="0" borderId="0" xfId="2" applyNumberFormat="1" applyFont="1" applyFill="1" applyAlignment="1">
      <alignment horizontal="center" vertical="center" wrapText="1"/>
    </xf>
    <xf numFmtId="170" fontId="8" fillId="0" borderId="0" xfId="2" applyNumberFormat="1" applyFont="1" applyFill="1" applyAlignment="1">
      <alignment horizontal="center" vertical="center" wrapText="1"/>
    </xf>
    <xf numFmtId="0" fontId="3" fillId="0" borderId="0" xfId="2" applyFont="1" applyAlignment="1">
      <alignment horizontal="center" vertical="center" wrapText="1"/>
    </xf>
    <xf numFmtId="0" fontId="3" fillId="0" borderId="1" xfId="2" applyFont="1" applyBorder="1" applyAlignment="1">
      <alignment horizontal="center" vertical="center" wrapText="1"/>
    </xf>
    <xf numFmtId="166" fontId="3" fillId="0" borderId="1" xfId="2" applyNumberFormat="1" applyFont="1" applyBorder="1" applyAlignment="1">
      <alignment horizontal="center" vertical="center" wrapText="1"/>
    </xf>
    <xf numFmtId="0" fontId="2" fillId="0" borderId="1" xfId="2" applyFont="1" applyBorder="1" applyAlignment="1">
      <alignment horizontal="center" vertical="center" wrapText="1"/>
    </xf>
    <xf numFmtId="166" fontId="2" fillId="0" borderId="1" xfId="2" applyNumberFormat="1" applyFont="1" applyBorder="1" applyAlignment="1">
      <alignment horizontal="center" vertical="center" wrapText="1"/>
    </xf>
    <xf numFmtId="0" fontId="3" fillId="2" borderId="1" xfId="2" applyFont="1" applyFill="1" applyBorder="1" applyAlignment="1">
      <alignment horizontal="center" vertical="center" wrapText="1"/>
    </xf>
    <xf numFmtId="0" fontId="2" fillId="0" borderId="1" xfId="5" applyFont="1" applyBorder="1" applyAlignment="1">
      <alignment vertical="center" wrapText="1"/>
    </xf>
    <xf numFmtId="0" fontId="3" fillId="3" borderId="1" xfId="2" applyFont="1" applyFill="1" applyBorder="1" applyAlignment="1">
      <alignment horizontal="center" vertical="center"/>
    </xf>
    <xf numFmtId="166" fontId="3" fillId="2" borderId="1" xfId="2" applyNumberFormat="1" applyFont="1" applyFill="1" applyBorder="1" applyAlignment="1">
      <alignment horizontal="center" vertical="center"/>
    </xf>
    <xf numFmtId="166" fontId="3" fillId="0" borderId="1" xfId="2" applyNumberFormat="1" applyFont="1" applyFill="1" applyBorder="1" applyAlignment="1">
      <alignment horizontal="center" vertical="center"/>
    </xf>
    <xf numFmtId="0" fontId="3" fillId="2" borderId="0" xfId="2" applyFont="1" applyFill="1" applyBorder="1" applyAlignment="1">
      <alignment horizontal="center" vertical="center" wrapText="1"/>
    </xf>
    <xf numFmtId="166" fontId="3" fillId="3" borderId="1" xfId="5" quotePrefix="1" applyNumberFormat="1" applyFont="1" applyFill="1" applyBorder="1" applyAlignment="1">
      <alignment horizontal="center" vertical="center" wrapText="1"/>
    </xf>
    <xf numFmtId="0" fontId="18" fillId="0" borderId="1" xfId="5" applyFont="1" applyFill="1" applyBorder="1" applyAlignment="1">
      <alignment horizontal="center" vertical="center" wrapText="1"/>
    </xf>
    <xf numFmtId="4" fontId="3" fillId="0" borderId="1" xfId="8" applyNumberFormat="1" applyFont="1" applyFill="1" applyBorder="1" applyAlignment="1">
      <alignment horizontal="left" vertical="center" wrapText="1"/>
    </xf>
    <xf numFmtId="0" fontId="18" fillId="0" borderId="0" xfId="5" applyFont="1" applyFill="1" applyAlignment="1">
      <alignment vertical="center"/>
    </xf>
    <xf numFmtId="0" fontId="2" fillId="0" borderId="1" xfId="5" applyFont="1" applyFill="1" applyBorder="1" applyAlignment="1">
      <alignment vertical="center" wrapText="1"/>
    </xf>
    <xf numFmtId="166" fontId="3" fillId="0" borderId="1" xfId="5" applyNumberFormat="1" applyFont="1" applyFill="1" applyBorder="1" applyAlignment="1">
      <alignment horizontal="center" vertical="center"/>
    </xf>
    <xf numFmtId="0" fontId="3" fillId="3" borderId="1" xfId="5" applyFont="1" applyFill="1" applyBorder="1" applyAlignment="1">
      <alignment horizontal="center" vertical="center" wrapText="1"/>
    </xf>
    <xf numFmtId="0" fontId="10" fillId="0" borderId="1" xfId="5" applyFont="1" applyBorder="1" applyAlignment="1">
      <alignment horizontal="center" vertical="center" wrapText="1"/>
    </xf>
    <xf numFmtId="1" fontId="3" fillId="3" borderId="1" xfId="6" applyNumberFormat="1" applyFont="1" applyFill="1" applyBorder="1" applyAlignment="1">
      <alignment horizontal="center" vertical="center" wrapText="1"/>
    </xf>
    <xf numFmtId="0" fontId="3" fillId="0" borderId="1" xfId="5" applyFont="1" applyBorder="1" applyAlignment="1">
      <alignment horizontal="center" vertical="center" wrapText="1"/>
    </xf>
    <xf numFmtId="166" fontId="3" fillId="2" borderId="1" xfId="2"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0" borderId="0" xfId="2" applyFont="1" applyAlignment="1">
      <alignment horizontal="center" vertical="center"/>
    </xf>
    <xf numFmtId="1" fontId="4" fillId="0" borderId="0" xfId="2" applyNumberFormat="1"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right" vertical="center"/>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8" xfId="2" applyFont="1" applyFill="1" applyBorder="1" applyAlignment="1">
      <alignment horizontal="center" vertical="center" wrapText="1"/>
    </xf>
    <xf numFmtId="166" fontId="4" fillId="0" borderId="14" xfId="2" applyNumberFormat="1" applyFont="1" applyBorder="1" applyAlignment="1">
      <alignment horizontal="center" vertical="center"/>
    </xf>
    <xf numFmtId="166" fontId="3" fillId="2" borderId="6" xfId="2" applyNumberFormat="1" applyFont="1" applyFill="1" applyBorder="1" applyAlignment="1">
      <alignment horizontal="center" vertical="center" wrapText="1"/>
    </xf>
    <xf numFmtId="166" fontId="3" fillId="2" borderId="8" xfId="2" applyNumberFormat="1" applyFont="1" applyFill="1" applyBorder="1" applyAlignment="1">
      <alignment horizontal="center" vertical="center" wrapText="1"/>
    </xf>
    <xf numFmtId="166" fontId="3" fillId="2" borderId="10" xfId="2" applyNumberFormat="1" applyFont="1" applyFill="1" applyBorder="1" applyAlignment="1">
      <alignment horizontal="center" vertical="center" wrapText="1"/>
    </xf>
    <xf numFmtId="166" fontId="3" fillId="2" borderId="13" xfId="2" applyNumberFormat="1" applyFont="1" applyFill="1" applyBorder="1" applyAlignment="1">
      <alignment horizontal="center" vertical="center" wrapText="1"/>
    </xf>
    <xf numFmtId="166" fontId="3" fillId="2" borderId="12" xfId="2" applyNumberFormat="1" applyFont="1" applyFill="1" applyBorder="1" applyAlignment="1">
      <alignment horizontal="center" vertical="center" wrapText="1"/>
    </xf>
    <xf numFmtId="0" fontId="3" fillId="3" borderId="1" xfId="2" applyFont="1" applyFill="1" applyBorder="1" applyAlignment="1">
      <alignment horizontal="center" vertical="center" wrapText="1"/>
    </xf>
    <xf numFmtId="166" fontId="3" fillId="2" borderId="9" xfId="2" applyNumberFormat="1" applyFont="1" applyFill="1" applyBorder="1" applyAlignment="1">
      <alignment horizontal="center" vertical="center" wrapText="1"/>
    </xf>
    <xf numFmtId="166" fontId="3" fillId="2" borderId="5" xfId="2" applyNumberFormat="1" applyFont="1" applyFill="1" applyBorder="1" applyAlignment="1">
      <alignment horizontal="center" vertical="center" wrapText="1"/>
    </xf>
    <xf numFmtId="166" fontId="3" fillId="2" borderId="11" xfId="2" applyNumberFormat="1" applyFont="1" applyFill="1" applyBorder="1" applyAlignment="1">
      <alignment horizontal="center" vertical="center" wrapText="1"/>
    </xf>
    <xf numFmtId="0" fontId="6" fillId="0" borderId="1" xfId="5" applyFont="1" applyFill="1" applyBorder="1" applyAlignment="1">
      <alignment horizontal="center" vertical="center" wrapText="1"/>
    </xf>
    <xf numFmtId="0" fontId="3" fillId="3" borderId="1" xfId="5" applyFont="1" applyFill="1" applyBorder="1" applyAlignment="1">
      <alignment horizontal="center" vertical="center" wrapText="1"/>
    </xf>
    <xf numFmtId="0" fontId="10" fillId="0" borderId="1" xfId="5" applyFont="1" applyBorder="1" applyAlignment="1">
      <alignment horizontal="center" vertical="center" wrapText="1"/>
    </xf>
    <xf numFmtId="166" fontId="16" fillId="0" borderId="1" xfId="5" applyNumberFormat="1" applyFont="1" applyBorder="1" applyAlignment="1">
      <alignment horizontal="center" vertical="center" wrapText="1"/>
    </xf>
    <xf numFmtId="1" fontId="3" fillId="3" borderId="1" xfId="6" applyNumberFormat="1" applyFont="1" applyFill="1" applyBorder="1" applyAlignment="1">
      <alignment horizontal="center" vertical="center" wrapText="1"/>
    </xf>
    <xf numFmtId="0" fontId="2" fillId="0" borderId="1" xfId="5" applyFont="1" applyBorder="1" applyAlignment="1">
      <alignment horizontal="center" vertical="center" wrapText="1"/>
    </xf>
    <xf numFmtId="166" fontId="10" fillId="0" borderId="1" xfId="5" applyNumberFormat="1" applyFont="1" applyBorder="1" applyAlignment="1">
      <alignment horizontal="center" vertical="center" wrapText="1"/>
    </xf>
    <xf numFmtId="0" fontId="3" fillId="0" borderId="0" xfId="5" applyFont="1" applyAlignment="1">
      <alignment horizontal="center" vertical="center" wrapText="1"/>
    </xf>
    <xf numFmtId="0" fontId="10" fillId="0" borderId="0" xfId="5" applyFont="1" applyAlignment="1">
      <alignment horizontal="center" vertical="center" wrapText="1"/>
    </xf>
    <xf numFmtId="1" fontId="12" fillId="0" borderId="0" xfId="5" applyNumberFormat="1" applyFont="1" applyAlignment="1">
      <alignment horizontal="center" vertical="center" wrapText="1"/>
    </xf>
    <xf numFmtId="0" fontId="12" fillId="0" borderId="0" xfId="5" applyFont="1" applyAlignment="1">
      <alignment horizontal="center" vertical="center" wrapText="1"/>
    </xf>
    <xf numFmtId="0" fontId="15" fillId="0" borderId="1" xfId="5" applyFont="1" applyBorder="1" applyAlignment="1">
      <alignment horizontal="center" vertical="center" wrapText="1"/>
    </xf>
    <xf numFmtId="0" fontId="3" fillId="0" borderId="1" xfId="5" applyFont="1" applyBorder="1" applyAlignment="1">
      <alignment horizontal="center" vertical="center" wrapText="1"/>
    </xf>
    <xf numFmtId="0" fontId="10" fillId="0" borderId="1" xfId="5" applyFont="1" applyFill="1" applyBorder="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49" fontId="23" fillId="0" borderId="1"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0" xfId="0" applyFont="1" applyAlignment="1">
      <alignment horizontal="right" vertical="center" wrapText="1"/>
    </xf>
  </cellXfs>
  <cellStyles count="10">
    <cellStyle name="Comma" xfId="4" builtinId="3"/>
    <cellStyle name="Comma 2" xfId="3"/>
    <cellStyle name="Comma 4" xfId="9"/>
    <cellStyle name="Normal" xfId="0" builtinId="0"/>
    <cellStyle name="Normal 2" xfId="2"/>
    <cellStyle name="Normal 3" xfId="1"/>
    <cellStyle name="Normal 4" xfId="5"/>
    <cellStyle name="Normal 5" xfId="7"/>
    <cellStyle name="Normal 6" xfId="8"/>
    <cellStyle name="Normal_Bieu mau (CV )"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20Le%20Son\Ket%20cau%20ha%20tang\XD%20nong%20thon%20moi\Van%20ban%20den\Nam%202018\So%20NN%20va%20PT%20NT\Th&#7921;c%20tr&#7841;ng%20m&#7899;i%20nh&#7845;t%202017%20c&#7911;a%20c&#225;c%20huy&#7879;n\11.%20Mang%20Yang\BIEU_MAU_%20TT%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20Le%20Son\Ket%20cau%20ha%20tang\XD%20nong%20thon%20moi\Van%20ban%20den\Nam%202018\So%20NN%20va%20PT%20NT\T&#7842;I%20V&#7872;\4%20HUY&#7878;N%20TH&#7882;%20TH&#192;NH\Th&#7921;c%20tr&#7841;ng%20th&#225;ng%2012\Huy&#7879;n\12.%20Mang%20Yang\ThuctrangNTM_11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sheetName val="DL_DAUVAO"/>
      <sheetName val="PB5"/>
      <sheetName val="PB6"/>
      <sheetName val="PB7"/>
      <sheetName val="PB8"/>
      <sheetName val="PB4"/>
      <sheetName val="Hiện trạng NTM"/>
      <sheetName val="PB2"/>
      <sheetName val="PB3"/>
      <sheetName val="Bộ chỉ số cấp tỉnh"/>
      <sheetName val="Bộ chỉ số cấp huyện"/>
    </sheetNames>
    <sheetDataSet>
      <sheetData sheetId="0" refreshError="1">
        <row r="64">
          <cell r="G64">
            <v>1</v>
          </cell>
          <cell r="H64">
            <v>1</v>
          </cell>
          <cell r="I64">
            <v>1</v>
          </cell>
          <cell r="J64">
            <v>1</v>
          </cell>
          <cell r="K64">
            <v>1</v>
          </cell>
          <cell r="L64">
            <v>1</v>
          </cell>
          <cell r="M64">
            <v>1</v>
          </cell>
          <cell r="N64">
            <v>1</v>
          </cell>
          <cell r="O64">
            <v>1</v>
          </cell>
          <cell r="P64">
            <v>1</v>
          </cell>
          <cell r="Q64">
            <v>1</v>
          </cell>
        </row>
        <row r="65">
          <cell r="G65">
            <v>2</v>
          </cell>
          <cell r="H65">
            <v>2</v>
          </cell>
          <cell r="I65">
            <v>2</v>
          </cell>
          <cell r="J65" t="str">
            <v/>
          </cell>
          <cell r="K65" t="str">
            <v/>
          </cell>
          <cell r="L65" t="str">
            <v/>
          </cell>
          <cell r="M65">
            <v>2</v>
          </cell>
          <cell r="N65">
            <v>2</v>
          </cell>
          <cell r="O65" t="str">
            <v/>
          </cell>
          <cell r="P65" t="str">
            <v/>
          </cell>
          <cell r="Q65" t="str">
            <v/>
          </cell>
        </row>
        <row r="66">
          <cell r="G66">
            <v>3</v>
          </cell>
          <cell r="H66">
            <v>3</v>
          </cell>
          <cell r="I66">
            <v>3</v>
          </cell>
          <cell r="J66">
            <v>3</v>
          </cell>
          <cell r="K66" t="str">
            <v/>
          </cell>
          <cell r="L66">
            <v>3</v>
          </cell>
          <cell r="M66">
            <v>3</v>
          </cell>
          <cell r="N66">
            <v>3</v>
          </cell>
          <cell r="O66">
            <v>3</v>
          </cell>
          <cell r="P66">
            <v>3</v>
          </cell>
          <cell r="Q66">
            <v>3</v>
          </cell>
        </row>
        <row r="67">
          <cell r="G67">
            <v>4</v>
          </cell>
          <cell r="H67">
            <v>4</v>
          </cell>
          <cell r="I67">
            <v>4</v>
          </cell>
          <cell r="J67">
            <v>4</v>
          </cell>
          <cell r="K67">
            <v>4</v>
          </cell>
          <cell r="L67">
            <v>4</v>
          </cell>
          <cell r="M67">
            <v>4</v>
          </cell>
          <cell r="N67">
            <v>4</v>
          </cell>
          <cell r="O67">
            <v>4</v>
          </cell>
          <cell r="P67">
            <v>4</v>
          </cell>
          <cell r="Q67">
            <v>4</v>
          </cell>
        </row>
        <row r="68">
          <cell r="G68">
            <v>5</v>
          </cell>
          <cell r="H68" t="str">
            <v/>
          </cell>
          <cell r="I68" t="str">
            <v/>
          </cell>
          <cell r="J68" t="str">
            <v/>
          </cell>
          <cell r="K68" t="str">
            <v/>
          </cell>
          <cell r="L68" t="str">
            <v/>
          </cell>
          <cell r="M68" t="str">
            <v/>
          </cell>
          <cell r="N68" t="str">
            <v/>
          </cell>
          <cell r="O68" t="str">
            <v/>
          </cell>
          <cell r="P68" t="str">
            <v/>
          </cell>
          <cell r="Q68" t="str">
            <v/>
          </cell>
        </row>
        <row r="69">
          <cell r="G69">
            <v>6</v>
          </cell>
          <cell r="H69" t="str">
            <v/>
          </cell>
          <cell r="I69" t="str">
            <v/>
          </cell>
          <cell r="J69" t="str">
            <v/>
          </cell>
          <cell r="K69" t="str">
            <v/>
          </cell>
          <cell r="L69" t="str">
            <v/>
          </cell>
          <cell r="M69" t="str">
            <v/>
          </cell>
          <cell r="N69" t="str">
            <v/>
          </cell>
          <cell r="O69" t="str">
            <v/>
          </cell>
          <cell r="P69" t="str">
            <v/>
          </cell>
          <cell r="Q69" t="str">
            <v/>
          </cell>
        </row>
        <row r="70">
          <cell r="G70">
            <v>7</v>
          </cell>
          <cell r="H70">
            <v>7</v>
          </cell>
          <cell r="I70">
            <v>7</v>
          </cell>
          <cell r="J70">
            <v>7</v>
          </cell>
          <cell r="K70">
            <v>7</v>
          </cell>
          <cell r="L70">
            <v>7</v>
          </cell>
          <cell r="M70">
            <v>7</v>
          </cell>
          <cell r="N70">
            <v>7</v>
          </cell>
          <cell r="O70">
            <v>7</v>
          </cell>
          <cell r="P70" t="str">
            <v/>
          </cell>
          <cell r="Q70">
            <v>7</v>
          </cell>
        </row>
        <row r="71">
          <cell r="G71">
            <v>8</v>
          </cell>
          <cell r="H71">
            <v>8</v>
          </cell>
          <cell r="I71">
            <v>8</v>
          </cell>
          <cell r="J71" t="str">
            <v/>
          </cell>
          <cell r="K71">
            <v>8</v>
          </cell>
          <cell r="L71">
            <v>8</v>
          </cell>
          <cell r="M71">
            <v>8</v>
          </cell>
          <cell r="N71" t="str">
            <v/>
          </cell>
          <cell r="O71" t="str">
            <v/>
          </cell>
          <cell r="P71" t="str">
            <v/>
          </cell>
          <cell r="Q71">
            <v>8</v>
          </cell>
        </row>
        <row r="72">
          <cell r="G72">
            <v>9</v>
          </cell>
          <cell r="H72">
            <v>9</v>
          </cell>
          <cell r="I72">
            <v>9</v>
          </cell>
          <cell r="J72" t="str">
            <v/>
          </cell>
          <cell r="K72" t="str">
            <v/>
          </cell>
          <cell r="L72" t="str">
            <v/>
          </cell>
          <cell r="M72" t="str">
            <v/>
          </cell>
          <cell r="N72" t="str">
            <v/>
          </cell>
          <cell r="O72" t="str">
            <v/>
          </cell>
          <cell r="P72" t="str">
            <v/>
          </cell>
          <cell r="Q72" t="str">
            <v/>
          </cell>
        </row>
        <row r="73">
          <cell r="G73">
            <v>10</v>
          </cell>
          <cell r="H73" t="str">
            <v/>
          </cell>
          <cell r="I73">
            <v>10</v>
          </cell>
          <cell r="J73" t="str">
            <v/>
          </cell>
          <cell r="K73" t="str">
            <v/>
          </cell>
          <cell r="L73" t="str">
            <v/>
          </cell>
          <cell r="M73" t="str">
            <v/>
          </cell>
          <cell r="N73" t="str">
            <v/>
          </cell>
          <cell r="O73" t="str">
            <v/>
          </cell>
          <cell r="P73" t="str">
            <v/>
          </cell>
          <cell r="Q73" t="str">
            <v/>
          </cell>
        </row>
        <row r="74">
          <cell r="G74">
            <v>11</v>
          </cell>
          <cell r="H74" t="str">
            <v/>
          </cell>
          <cell r="I74" t="str">
            <v/>
          </cell>
          <cell r="J74" t="str">
            <v/>
          </cell>
          <cell r="K74" t="str">
            <v/>
          </cell>
          <cell r="L74" t="str">
            <v/>
          </cell>
          <cell r="M74" t="str">
            <v/>
          </cell>
          <cell r="N74" t="str">
            <v/>
          </cell>
          <cell r="O74" t="str">
            <v/>
          </cell>
          <cell r="P74" t="str">
            <v/>
          </cell>
          <cell r="Q74" t="str">
            <v/>
          </cell>
        </row>
        <row r="75">
          <cell r="G75">
            <v>12</v>
          </cell>
          <cell r="H75">
            <v>12</v>
          </cell>
          <cell r="I75">
            <v>12</v>
          </cell>
          <cell r="J75" t="str">
            <v/>
          </cell>
          <cell r="K75">
            <v>12</v>
          </cell>
          <cell r="L75">
            <v>12</v>
          </cell>
          <cell r="M75">
            <v>12</v>
          </cell>
          <cell r="N75" t="str">
            <v/>
          </cell>
          <cell r="O75">
            <v>12</v>
          </cell>
          <cell r="P75">
            <v>12</v>
          </cell>
          <cell r="Q75">
            <v>12</v>
          </cell>
        </row>
        <row r="76">
          <cell r="G76">
            <v>13</v>
          </cell>
          <cell r="H76">
            <v>13</v>
          </cell>
          <cell r="I76">
            <v>13</v>
          </cell>
          <cell r="J76" t="str">
            <v/>
          </cell>
          <cell r="K76" t="str">
            <v/>
          </cell>
          <cell r="L76" t="str">
            <v/>
          </cell>
          <cell r="M76" t="str">
            <v/>
          </cell>
          <cell r="N76" t="str">
            <v/>
          </cell>
          <cell r="O76" t="str">
            <v/>
          </cell>
          <cell r="P76" t="str">
            <v/>
          </cell>
          <cell r="Q76" t="str">
            <v/>
          </cell>
        </row>
        <row r="77">
          <cell r="G77">
            <v>14</v>
          </cell>
          <cell r="H77">
            <v>14</v>
          </cell>
          <cell r="I77">
            <v>14</v>
          </cell>
          <cell r="J77" t="str">
            <v/>
          </cell>
          <cell r="K77" t="str">
            <v/>
          </cell>
          <cell r="L77" t="str">
            <v/>
          </cell>
          <cell r="M77" t="str">
            <v/>
          </cell>
          <cell r="N77" t="str">
            <v/>
          </cell>
          <cell r="O77" t="str">
            <v/>
          </cell>
          <cell r="P77" t="str">
            <v/>
          </cell>
          <cell r="Q77" t="str">
            <v/>
          </cell>
        </row>
        <row r="78">
          <cell r="G78">
            <v>15</v>
          </cell>
          <cell r="H78">
            <v>15</v>
          </cell>
          <cell r="I78">
            <v>15</v>
          </cell>
          <cell r="J78" t="str">
            <v/>
          </cell>
          <cell r="K78" t="str">
            <v/>
          </cell>
          <cell r="L78" t="str">
            <v/>
          </cell>
          <cell r="M78" t="str">
            <v/>
          </cell>
          <cell r="N78" t="str">
            <v/>
          </cell>
          <cell r="O78" t="str">
            <v/>
          </cell>
          <cell r="P78" t="str">
            <v/>
          </cell>
          <cell r="Q78">
            <v>15</v>
          </cell>
        </row>
        <row r="79">
          <cell r="G79">
            <v>16</v>
          </cell>
          <cell r="H79">
            <v>16</v>
          </cell>
          <cell r="I79">
            <v>16</v>
          </cell>
          <cell r="J79">
            <v>16</v>
          </cell>
          <cell r="K79" t="str">
            <v/>
          </cell>
          <cell r="L79" t="str">
            <v/>
          </cell>
          <cell r="M79">
            <v>16</v>
          </cell>
          <cell r="N79">
            <v>16</v>
          </cell>
          <cell r="O79" t="str">
            <v/>
          </cell>
          <cell r="P79">
            <v>16</v>
          </cell>
          <cell r="Q79" t="str">
            <v/>
          </cell>
        </row>
        <row r="80">
          <cell r="G80">
            <v>17</v>
          </cell>
          <cell r="H80" t="str">
            <v/>
          </cell>
          <cell r="I80">
            <v>17</v>
          </cell>
          <cell r="J80" t="str">
            <v/>
          </cell>
          <cell r="K80" t="str">
            <v/>
          </cell>
          <cell r="L80">
            <v>17</v>
          </cell>
          <cell r="M80" t="str">
            <v/>
          </cell>
          <cell r="N80" t="str">
            <v/>
          </cell>
          <cell r="O80" t="str">
            <v/>
          </cell>
          <cell r="P80" t="str">
            <v/>
          </cell>
          <cell r="Q80" t="str">
            <v/>
          </cell>
        </row>
        <row r="81">
          <cell r="G81">
            <v>18</v>
          </cell>
          <cell r="H81" t="str">
            <v/>
          </cell>
          <cell r="I81" t="str">
            <v/>
          </cell>
          <cell r="J81" t="str">
            <v/>
          </cell>
          <cell r="K81" t="str">
            <v/>
          </cell>
          <cell r="L81">
            <v>18</v>
          </cell>
          <cell r="M81" t="str">
            <v/>
          </cell>
          <cell r="N81" t="str">
            <v/>
          </cell>
          <cell r="O81" t="str">
            <v/>
          </cell>
          <cell r="P81" t="str">
            <v/>
          </cell>
          <cell r="Q81" t="str">
            <v/>
          </cell>
        </row>
        <row r="82">
          <cell r="G82">
            <v>19</v>
          </cell>
          <cell r="H82">
            <v>19</v>
          </cell>
          <cell r="I82">
            <v>19</v>
          </cell>
          <cell r="J82" t="str">
            <v/>
          </cell>
          <cell r="K82">
            <v>19</v>
          </cell>
          <cell r="L82">
            <v>19</v>
          </cell>
          <cell r="M82" t="str">
            <v/>
          </cell>
          <cell r="N82" t="str">
            <v/>
          </cell>
          <cell r="O82">
            <v>19</v>
          </cell>
          <cell r="P82">
            <v>19</v>
          </cell>
          <cell r="Q82" t="str">
            <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sheetName val="DL_DAUVAO"/>
      <sheetName val="PB5"/>
      <sheetName val="PB6"/>
      <sheetName val="PB7"/>
      <sheetName val="PB8"/>
      <sheetName val="PB4"/>
      <sheetName val="Hiện trạng NTM"/>
      <sheetName val="PB2"/>
      <sheetName val="PB3"/>
      <sheetName val="Bộ chỉ số cấp tỉnh"/>
      <sheetName val="Bộ chỉ số cấp huyện"/>
    </sheetNames>
    <sheetDataSet>
      <sheetData sheetId="0">
        <row r="64">
          <cell r="G64">
            <v>1</v>
          </cell>
          <cell r="H64">
            <v>1</v>
          </cell>
          <cell r="I64">
            <v>1</v>
          </cell>
          <cell r="J64">
            <v>1</v>
          </cell>
          <cell r="K64">
            <v>1</v>
          </cell>
          <cell r="L64">
            <v>1</v>
          </cell>
          <cell r="M64">
            <v>1</v>
          </cell>
          <cell r="N64">
            <v>1</v>
          </cell>
          <cell r="O64">
            <v>1</v>
          </cell>
          <cell r="P64">
            <v>1</v>
          </cell>
          <cell r="Q64">
            <v>1</v>
          </cell>
        </row>
        <row r="65">
          <cell r="G65">
            <v>2</v>
          </cell>
          <cell r="H65">
            <v>2</v>
          </cell>
          <cell r="I65">
            <v>2</v>
          </cell>
          <cell r="J65" t="str">
            <v/>
          </cell>
          <cell r="K65" t="str">
            <v/>
          </cell>
          <cell r="L65" t="str">
            <v/>
          </cell>
          <cell r="M65">
            <v>2</v>
          </cell>
          <cell r="N65">
            <v>2</v>
          </cell>
          <cell r="O65" t="str">
            <v/>
          </cell>
          <cell r="P65" t="str">
            <v/>
          </cell>
          <cell r="Q65" t="str">
            <v/>
          </cell>
        </row>
        <row r="66">
          <cell r="G66">
            <v>3</v>
          </cell>
          <cell r="H66">
            <v>3</v>
          </cell>
          <cell r="I66">
            <v>3</v>
          </cell>
          <cell r="J66">
            <v>3</v>
          </cell>
          <cell r="K66" t="str">
            <v/>
          </cell>
          <cell r="L66">
            <v>3</v>
          </cell>
          <cell r="M66">
            <v>3</v>
          </cell>
          <cell r="N66">
            <v>3</v>
          </cell>
          <cell r="O66">
            <v>3</v>
          </cell>
          <cell r="P66">
            <v>3</v>
          </cell>
          <cell r="Q66">
            <v>3</v>
          </cell>
        </row>
        <row r="67">
          <cell r="G67">
            <v>4</v>
          </cell>
          <cell r="H67">
            <v>4</v>
          </cell>
          <cell r="I67">
            <v>4</v>
          </cell>
          <cell r="J67">
            <v>4</v>
          </cell>
          <cell r="K67">
            <v>4</v>
          </cell>
          <cell r="L67">
            <v>4</v>
          </cell>
          <cell r="M67">
            <v>4</v>
          </cell>
          <cell r="N67">
            <v>4</v>
          </cell>
          <cell r="O67">
            <v>4</v>
          </cell>
          <cell r="P67">
            <v>4</v>
          </cell>
          <cell r="Q67">
            <v>4</v>
          </cell>
        </row>
        <row r="68">
          <cell r="G68">
            <v>5</v>
          </cell>
          <cell r="H68" t="str">
            <v/>
          </cell>
          <cell r="I68" t="str">
            <v/>
          </cell>
          <cell r="J68" t="str">
            <v/>
          </cell>
          <cell r="K68" t="str">
            <v/>
          </cell>
          <cell r="L68" t="str">
            <v/>
          </cell>
          <cell r="M68" t="str">
            <v/>
          </cell>
          <cell r="N68" t="str">
            <v/>
          </cell>
          <cell r="O68" t="str">
            <v/>
          </cell>
          <cell r="P68" t="str">
            <v/>
          </cell>
          <cell r="Q68" t="str">
            <v/>
          </cell>
        </row>
        <row r="69">
          <cell r="G69" t="str">
            <v/>
          </cell>
          <cell r="H69" t="str">
            <v/>
          </cell>
          <cell r="I69" t="str">
            <v/>
          </cell>
          <cell r="J69" t="str">
            <v/>
          </cell>
          <cell r="K69" t="str">
            <v/>
          </cell>
          <cell r="L69" t="str">
            <v/>
          </cell>
          <cell r="M69" t="str">
            <v/>
          </cell>
          <cell r="N69" t="str">
            <v/>
          </cell>
          <cell r="O69" t="str">
            <v/>
          </cell>
          <cell r="P69" t="str">
            <v/>
          </cell>
          <cell r="Q69" t="str">
            <v/>
          </cell>
        </row>
        <row r="70">
          <cell r="G70">
            <v>7</v>
          </cell>
          <cell r="H70">
            <v>7</v>
          </cell>
          <cell r="I70">
            <v>7</v>
          </cell>
          <cell r="J70">
            <v>7</v>
          </cell>
          <cell r="K70">
            <v>7</v>
          </cell>
          <cell r="L70">
            <v>7</v>
          </cell>
          <cell r="M70">
            <v>7</v>
          </cell>
          <cell r="N70">
            <v>7</v>
          </cell>
          <cell r="O70">
            <v>7</v>
          </cell>
          <cell r="P70" t="str">
            <v/>
          </cell>
          <cell r="Q70">
            <v>7</v>
          </cell>
        </row>
        <row r="71">
          <cell r="G71">
            <v>8</v>
          </cell>
          <cell r="H71">
            <v>8</v>
          </cell>
          <cell r="I71">
            <v>8</v>
          </cell>
          <cell r="J71" t="str">
            <v/>
          </cell>
          <cell r="K71">
            <v>8</v>
          </cell>
          <cell r="L71">
            <v>8</v>
          </cell>
          <cell r="M71">
            <v>8</v>
          </cell>
          <cell r="N71" t="str">
            <v/>
          </cell>
          <cell r="O71" t="str">
            <v/>
          </cell>
          <cell r="P71" t="str">
            <v/>
          </cell>
          <cell r="Q71">
            <v>8</v>
          </cell>
        </row>
        <row r="72">
          <cell r="G72">
            <v>9</v>
          </cell>
          <cell r="H72">
            <v>9</v>
          </cell>
          <cell r="I72">
            <v>9</v>
          </cell>
          <cell r="J72" t="str">
            <v/>
          </cell>
          <cell r="K72" t="str">
            <v/>
          </cell>
          <cell r="L72" t="str">
            <v/>
          </cell>
          <cell r="M72" t="str">
            <v/>
          </cell>
          <cell r="N72" t="str">
            <v/>
          </cell>
          <cell r="O72" t="str">
            <v/>
          </cell>
          <cell r="P72" t="str">
            <v/>
          </cell>
          <cell r="Q72" t="str">
            <v/>
          </cell>
        </row>
        <row r="73">
          <cell r="G73" t="str">
            <v/>
          </cell>
          <cell r="H73" t="str">
            <v/>
          </cell>
          <cell r="I73">
            <v>10</v>
          </cell>
          <cell r="J73" t="str">
            <v/>
          </cell>
          <cell r="K73" t="str">
            <v/>
          </cell>
          <cell r="L73" t="str">
            <v/>
          </cell>
          <cell r="M73" t="str">
            <v/>
          </cell>
          <cell r="N73" t="str">
            <v/>
          </cell>
          <cell r="O73" t="str">
            <v/>
          </cell>
          <cell r="P73" t="str">
            <v/>
          </cell>
          <cell r="Q73" t="str">
            <v/>
          </cell>
        </row>
        <row r="74">
          <cell r="G74">
            <v>11</v>
          </cell>
          <cell r="H74" t="str">
            <v/>
          </cell>
          <cell r="I74">
            <v>11</v>
          </cell>
          <cell r="J74" t="str">
            <v/>
          </cell>
          <cell r="K74" t="str">
            <v/>
          </cell>
          <cell r="L74" t="str">
            <v/>
          </cell>
          <cell r="M74" t="str">
            <v/>
          </cell>
          <cell r="N74" t="str">
            <v/>
          </cell>
          <cell r="O74" t="str">
            <v/>
          </cell>
          <cell r="P74" t="str">
            <v/>
          </cell>
          <cell r="Q74" t="str">
            <v/>
          </cell>
        </row>
        <row r="75">
          <cell r="G75">
            <v>12</v>
          </cell>
          <cell r="H75">
            <v>12</v>
          </cell>
          <cell r="I75">
            <v>12</v>
          </cell>
          <cell r="J75">
            <v>12</v>
          </cell>
          <cell r="K75">
            <v>12</v>
          </cell>
          <cell r="L75">
            <v>12</v>
          </cell>
          <cell r="M75">
            <v>12</v>
          </cell>
          <cell r="N75" t="str">
            <v/>
          </cell>
          <cell r="O75">
            <v>12</v>
          </cell>
          <cell r="P75">
            <v>12</v>
          </cell>
          <cell r="Q75">
            <v>12</v>
          </cell>
        </row>
        <row r="76">
          <cell r="G76">
            <v>13</v>
          </cell>
          <cell r="H76">
            <v>13</v>
          </cell>
          <cell r="I76">
            <v>13</v>
          </cell>
          <cell r="J76" t="str">
            <v/>
          </cell>
          <cell r="K76" t="str">
            <v/>
          </cell>
          <cell r="L76" t="str">
            <v/>
          </cell>
          <cell r="M76" t="str">
            <v/>
          </cell>
          <cell r="N76" t="str">
            <v/>
          </cell>
          <cell r="O76" t="str">
            <v/>
          </cell>
          <cell r="P76" t="str">
            <v/>
          </cell>
          <cell r="Q76" t="str">
            <v/>
          </cell>
        </row>
        <row r="77">
          <cell r="G77">
            <v>14</v>
          </cell>
          <cell r="H77">
            <v>14</v>
          </cell>
          <cell r="I77">
            <v>14</v>
          </cell>
          <cell r="J77" t="str">
            <v/>
          </cell>
          <cell r="K77" t="str">
            <v/>
          </cell>
          <cell r="L77" t="str">
            <v/>
          </cell>
          <cell r="M77" t="str">
            <v/>
          </cell>
          <cell r="N77" t="str">
            <v/>
          </cell>
          <cell r="O77" t="str">
            <v/>
          </cell>
          <cell r="P77" t="str">
            <v/>
          </cell>
          <cell r="Q77" t="str">
            <v/>
          </cell>
        </row>
        <row r="78">
          <cell r="G78">
            <v>15</v>
          </cell>
          <cell r="H78">
            <v>15</v>
          </cell>
          <cell r="I78">
            <v>15</v>
          </cell>
          <cell r="J78">
            <v>15</v>
          </cell>
          <cell r="K78" t="str">
            <v/>
          </cell>
          <cell r="L78" t="str">
            <v/>
          </cell>
          <cell r="M78" t="str">
            <v/>
          </cell>
          <cell r="N78" t="str">
            <v/>
          </cell>
          <cell r="O78" t="str">
            <v/>
          </cell>
          <cell r="P78" t="str">
            <v/>
          </cell>
          <cell r="Q78" t="str">
            <v/>
          </cell>
        </row>
        <row r="79">
          <cell r="G79">
            <v>16</v>
          </cell>
          <cell r="H79">
            <v>16</v>
          </cell>
          <cell r="I79">
            <v>16</v>
          </cell>
          <cell r="J79">
            <v>16</v>
          </cell>
          <cell r="K79" t="str">
            <v/>
          </cell>
          <cell r="L79" t="str">
            <v/>
          </cell>
          <cell r="M79">
            <v>16</v>
          </cell>
          <cell r="N79">
            <v>16</v>
          </cell>
          <cell r="O79" t="str">
            <v/>
          </cell>
          <cell r="P79">
            <v>16</v>
          </cell>
          <cell r="Q79" t="str">
            <v/>
          </cell>
        </row>
        <row r="80">
          <cell r="G80">
            <v>17</v>
          </cell>
          <cell r="H80" t="str">
            <v/>
          </cell>
          <cell r="I80">
            <v>17</v>
          </cell>
          <cell r="J80" t="str">
            <v/>
          </cell>
          <cell r="K80" t="str">
            <v/>
          </cell>
          <cell r="L80">
            <v>17</v>
          </cell>
          <cell r="M80" t="str">
            <v/>
          </cell>
          <cell r="N80" t="str">
            <v/>
          </cell>
          <cell r="O80" t="str">
            <v/>
          </cell>
          <cell r="P80" t="str">
            <v/>
          </cell>
          <cell r="Q80" t="str">
            <v/>
          </cell>
        </row>
        <row r="81">
          <cell r="G81" t="str">
            <v/>
          </cell>
          <cell r="H81" t="str">
            <v/>
          </cell>
          <cell r="I81">
            <v>18</v>
          </cell>
          <cell r="J81" t="str">
            <v/>
          </cell>
          <cell r="K81" t="str">
            <v/>
          </cell>
          <cell r="L81">
            <v>18</v>
          </cell>
          <cell r="M81" t="str">
            <v/>
          </cell>
          <cell r="N81" t="str">
            <v/>
          </cell>
          <cell r="O81" t="str">
            <v/>
          </cell>
          <cell r="P81" t="str">
            <v/>
          </cell>
          <cell r="Q81" t="str">
            <v/>
          </cell>
        </row>
        <row r="82">
          <cell r="G82">
            <v>19</v>
          </cell>
          <cell r="H82">
            <v>19</v>
          </cell>
          <cell r="I82">
            <v>19</v>
          </cell>
          <cell r="J82" t="str">
            <v/>
          </cell>
          <cell r="K82">
            <v>19</v>
          </cell>
          <cell r="L82">
            <v>19</v>
          </cell>
          <cell r="M82" t="str">
            <v/>
          </cell>
          <cell r="N82" t="str">
            <v/>
          </cell>
          <cell r="O82">
            <v>19</v>
          </cell>
          <cell r="P82">
            <v>19</v>
          </cell>
          <cell r="Q82" t="str">
            <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Zeros="0" topLeftCell="A4" zoomScale="70" zoomScaleNormal="70" workbookViewId="0">
      <pane xSplit="2" ySplit="4" topLeftCell="C11" activePane="bottomRight" state="frozen"/>
      <selection activeCell="A4" sqref="A4"/>
      <selection pane="topRight" activeCell="C4" sqref="C4"/>
      <selection pane="bottomLeft" activeCell="A8" sqref="A8"/>
      <selection pane="bottomRight" activeCell="D24" sqref="D24"/>
    </sheetView>
  </sheetViews>
  <sheetFormatPr defaultColWidth="9.140625" defaultRowHeight="18.75" x14ac:dyDescent="0.25"/>
  <cols>
    <col min="1" max="1" width="8" style="1" customWidth="1"/>
    <col min="2" max="2" width="49" style="1" customWidth="1"/>
    <col min="3" max="4" width="23" style="1" customWidth="1"/>
    <col min="5" max="5" width="21.140625" style="1" customWidth="1"/>
    <col min="6" max="11" width="23" style="1" customWidth="1"/>
    <col min="12" max="12" width="30.5703125" style="1" customWidth="1"/>
    <col min="13" max="13" width="21.5703125" style="1" customWidth="1"/>
    <col min="14" max="14" width="17.140625" style="1" customWidth="1"/>
    <col min="15" max="15" width="20.140625" style="4" customWidth="1"/>
    <col min="16" max="16" width="33.85546875" style="1" customWidth="1"/>
    <col min="17" max="17" width="56.7109375" style="1" customWidth="1"/>
    <col min="18" max="16384" width="9.140625" style="1"/>
  </cols>
  <sheetData>
    <row r="1" spans="1:18" ht="27" customHeight="1" x14ac:dyDescent="0.25">
      <c r="A1" s="196" t="s">
        <v>21</v>
      </c>
      <c r="B1" s="196"/>
      <c r="C1" s="196"/>
      <c r="D1" s="196"/>
      <c r="E1" s="196"/>
      <c r="F1" s="196"/>
      <c r="G1" s="196"/>
      <c r="H1" s="196"/>
      <c r="I1" s="196"/>
      <c r="J1" s="196"/>
      <c r="K1" s="196"/>
      <c r="L1" s="196"/>
      <c r="M1" s="196"/>
      <c r="N1" s="196"/>
      <c r="O1" s="196"/>
      <c r="P1" s="196"/>
    </row>
    <row r="2" spans="1:18" ht="30" customHeight="1" x14ac:dyDescent="0.25">
      <c r="A2" s="196" t="s">
        <v>22</v>
      </c>
      <c r="B2" s="196"/>
      <c r="C2" s="196"/>
      <c r="D2" s="196"/>
      <c r="E2" s="196"/>
      <c r="F2" s="196"/>
      <c r="G2" s="196"/>
      <c r="H2" s="196"/>
      <c r="I2" s="196"/>
      <c r="J2" s="196"/>
      <c r="K2" s="196"/>
      <c r="L2" s="196"/>
      <c r="M2" s="196"/>
      <c r="N2" s="196"/>
      <c r="O2" s="196"/>
      <c r="P2" s="196"/>
    </row>
    <row r="3" spans="1:18" ht="27" customHeight="1" x14ac:dyDescent="0.25">
      <c r="A3" s="197"/>
      <c r="B3" s="198"/>
      <c r="C3" s="198"/>
      <c r="D3" s="198"/>
      <c r="E3" s="198"/>
      <c r="F3" s="198"/>
      <c r="G3" s="198"/>
      <c r="H3" s="198"/>
      <c r="I3" s="198"/>
      <c r="J3" s="198"/>
      <c r="K3" s="198"/>
      <c r="L3" s="198"/>
      <c r="M3" s="198"/>
      <c r="N3" s="198"/>
      <c r="O3" s="198"/>
      <c r="P3" s="198"/>
    </row>
    <row r="4" spans="1:18" ht="26.25" customHeight="1" x14ac:dyDescent="0.3">
      <c r="A4" s="2"/>
      <c r="B4" s="2"/>
      <c r="C4" s="2"/>
      <c r="D4" s="2"/>
      <c r="E4" s="2"/>
      <c r="F4" s="2"/>
      <c r="G4" s="2"/>
      <c r="H4" s="2"/>
      <c r="I4" s="2"/>
      <c r="J4" s="2" t="s">
        <v>56</v>
      </c>
      <c r="K4" s="2"/>
      <c r="L4" s="3"/>
      <c r="M4" s="199" t="s">
        <v>23</v>
      </c>
      <c r="N4" s="199"/>
      <c r="O4" s="199"/>
      <c r="P4" s="199"/>
    </row>
    <row r="5" spans="1:18" s="5" customFormat="1" ht="32.25" customHeight="1" x14ac:dyDescent="0.25">
      <c r="A5" s="195" t="s">
        <v>0</v>
      </c>
      <c r="B5" s="195" t="s">
        <v>6</v>
      </c>
      <c r="C5" s="195" t="s">
        <v>24</v>
      </c>
      <c r="D5" s="195" t="s">
        <v>33</v>
      </c>
      <c r="E5" s="195"/>
      <c r="F5" s="195"/>
      <c r="G5" s="195"/>
      <c r="H5" s="195"/>
      <c r="I5" s="195"/>
      <c r="J5" s="195"/>
      <c r="K5" s="195"/>
      <c r="L5" s="195"/>
      <c r="M5" s="194" t="s">
        <v>8</v>
      </c>
      <c r="N5" s="194" t="s">
        <v>9</v>
      </c>
      <c r="O5" s="194" t="s">
        <v>10</v>
      </c>
      <c r="P5" s="200" t="s">
        <v>11</v>
      </c>
    </row>
    <row r="6" spans="1:18" s="5" customFormat="1" ht="47.25" customHeight="1" x14ac:dyDescent="0.25">
      <c r="A6" s="195"/>
      <c r="B6" s="195"/>
      <c r="C6" s="195"/>
      <c r="D6" s="195" t="s">
        <v>31</v>
      </c>
      <c r="E6" s="195" t="s">
        <v>38</v>
      </c>
      <c r="F6" s="195" t="s">
        <v>35</v>
      </c>
      <c r="G6" s="195"/>
      <c r="H6" s="195" t="s">
        <v>36</v>
      </c>
      <c r="I6" s="195"/>
      <c r="J6" s="195" t="s">
        <v>7</v>
      </c>
      <c r="K6" s="195"/>
      <c r="L6" s="195"/>
      <c r="M6" s="194"/>
      <c r="N6" s="194"/>
      <c r="O6" s="194"/>
      <c r="P6" s="201"/>
    </row>
    <row r="7" spans="1:18" s="5" customFormat="1" ht="125.25" customHeight="1" x14ac:dyDescent="0.25">
      <c r="A7" s="195"/>
      <c r="B7" s="195"/>
      <c r="C7" s="195"/>
      <c r="D7" s="195"/>
      <c r="E7" s="195"/>
      <c r="F7" s="6" t="s">
        <v>34</v>
      </c>
      <c r="G7" s="6" t="s">
        <v>46</v>
      </c>
      <c r="H7" s="6" t="s">
        <v>32</v>
      </c>
      <c r="I7" s="6" t="s">
        <v>37</v>
      </c>
      <c r="J7" s="6" t="s">
        <v>62</v>
      </c>
      <c r="K7" s="6" t="s">
        <v>7</v>
      </c>
      <c r="L7" s="7" t="s">
        <v>39</v>
      </c>
      <c r="M7" s="194"/>
      <c r="N7" s="194"/>
      <c r="O7" s="194"/>
      <c r="P7" s="202"/>
    </row>
    <row r="8" spans="1:18" s="5" customFormat="1" ht="31.5" customHeight="1" x14ac:dyDescent="0.25">
      <c r="A8" s="6"/>
      <c r="B8" s="6" t="s">
        <v>17</v>
      </c>
      <c r="C8" s="6"/>
      <c r="D8" s="6"/>
      <c r="E8" s="6"/>
      <c r="F8" s="6"/>
      <c r="G8" s="6"/>
      <c r="H8" s="6"/>
      <c r="I8" s="6"/>
      <c r="J8" s="39"/>
      <c r="K8" s="6"/>
      <c r="L8" s="8"/>
      <c r="M8" s="8"/>
      <c r="N8" s="8"/>
      <c r="O8" s="9"/>
      <c r="P8" s="6"/>
    </row>
    <row r="9" spans="1:18" s="10" customFormat="1" ht="26.25" customHeight="1" x14ac:dyDescent="0.25">
      <c r="A9" s="6">
        <v>1</v>
      </c>
      <c r="B9" s="6" t="s">
        <v>18</v>
      </c>
      <c r="C9" s="6"/>
      <c r="D9" s="6"/>
      <c r="E9" s="6"/>
      <c r="F9" s="6"/>
      <c r="G9" s="6"/>
      <c r="H9" s="6"/>
      <c r="I9" s="6"/>
      <c r="J9" s="39"/>
      <c r="K9" s="6"/>
      <c r="L9" s="8"/>
      <c r="M9" s="8"/>
      <c r="N9" s="8"/>
      <c r="O9" s="9"/>
      <c r="P9" s="6"/>
    </row>
    <row r="10" spans="1:18" s="14" customFormat="1" ht="38.25" customHeight="1" x14ac:dyDescent="0.25">
      <c r="A10" s="11" t="s">
        <v>25</v>
      </c>
      <c r="B10" s="11" t="s">
        <v>19</v>
      </c>
      <c r="C10" s="11"/>
      <c r="D10" s="11"/>
      <c r="E10" s="11"/>
      <c r="F10" s="11"/>
      <c r="G10" s="11"/>
      <c r="H10" s="11"/>
      <c r="I10" s="11"/>
      <c r="J10" s="40"/>
      <c r="K10" s="11"/>
      <c r="L10" s="12"/>
      <c r="M10" s="12"/>
      <c r="N10" s="12"/>
      <c r="O10" s="13"/>
      <c r="P10" s="11"/>
      <c r="R10" s="15"/>
    </row>
    <row r="11" spans="1:18" s="14" customFormat="1" ht="80.25" customHeight="1" x14ac:dyDescent="0.25">
      <c r="A11" s="29" t="s">
        <v>20</v>
      </c>
      <c r="B11" s="27" t="s">
        <v>30</v>
      </c>
      <c r="C11" s="25" t="s">
        <v>48</v>
      </c>
      <c r="D11" s="25"/>
      <c r="E11" s="25">
        <v>4.68</v>
      </c>
      <c r="F11" s="26" t="s">
        <v>42</v>
      </c>
      <c r="G11" s="26" t="s">
        <v>43</v>
      </c>
      <c r="H11" s="25" t="s">
        <v>43</v>
      </c>
      <c r="I11" s="25"/>
      <c r="J11" s="38" t="s">
        <v>45</v>
      </c>
      <c r="K11" s="30">
        <v>4</v>
      </c>
      <c r="L11" s="12"/>
      <c r="M11" s="12"/>
      <c r="N11" s="12"/>
      <c r="O11" s="13"/>
      <c r="P11" s="11"/>
      <c r="R11" s="15"/>
    </row>
    <row r="12" spans="1:18" s="5" customFormat="1" ht="79.5" customHeight="1" x14ac:dyDescent="0.25">
      <c r="A12" s="25" t="s">
        <v>20</v>
      </c>
      <c r="B12" s="31" t="s">
        <v>3</v>
      </c>
      <c r="C12" s="25" t="s">
        <v>47</v>
      </c>
      <c r="D12" s="26"/>
      <c r="E12" s="26">
        <v>8.48</v>
      </c>
      <c r="F12" s="26">
        <f>E12-2.3</f>
        <v>6.1800000000000006</v>
      </c>
      <c r="G12" s="26">
        <f>F12*1.8</f>
        <v>11.124000000000001</v>
      </c>
      <c r="H12" s="26">
        <v>1.2</v>
      </c>
      <c r="I12" s="26">
        <v>5</v>
      </c>
      <c r="J12" s="38">
        <v>142</v>
      </c>
      <c r="K12" s="32">
        <f>((26*400)+((142-26)*700))</f>
        <v>91600</v>
      </c>
      <c r="L12" s="18"/>
      <c r="M12" s="18"/>
      <c r="N12" s="18"/>
      <c r="O12" s="18"/>
      <c r="P12" s="19"/>
      <c r="Q12" s="19" t="s">
        <v>14</v>
      </c>
    </row>
    <row r="13" spans="1:18" s="5" customFormat="1" ht="79.5" customHeight="1" x14ac:dyDescent="0.25">
      <c r="A13" s="25" t="s">
        <v>54</v>
      </c>
      <c r="B13" s="31" t="s">
        <v>53</v>
      </c>
      <c r="C13" s="25"/>
      <c r="D13" s="26"/>
      <c r="E13" s="26">
        <v>0.42</v>
      </c>
      <c r="F13" s="26" t="s">
        <v>42</v>
      </c>
      <c r="G13" s="26" t="s">
        <v>42</v>
      </c>
      <c r="H13" s="26">
        <v>0.2</v>
      </c>
      <c r="I13" s="26">
        <v>4.8529999999999998</v>
      </c>
      <c r="J13" s="38">
        <v>14</v>
      </c>
      <c r="K13" s="32">
        <f>14*900</f>
        <v>12600</v>
      </c>
      <c r="L13" s="18"/>
      <c r="M13" s="18"/>
      <c r="N13" s="18"/>
      <c r="O13" s="18"/>
      <c r="P13" s="19"/>
      <c r="Q13" s="19"/>
    </row>
    <row r="14" spans="1:18" s="5" customFormat="1" ht="79.5" customHeight="1" x14ac:dyDescent="0.25">
      <c r="A14" s="25" t="s">
        <v>54</v>
      </c>
      <c r="B14" s="31" t="s">
        <v>55</v>
      </c>
      <c r="C14" s="25"/>
      <c r="D14" s="26"/>
      <c r="E14" s="26">
        <v>3.8</v>
      </c>
      <c r="F14" s="42">
        <f>E12-2.3</f>
        <v>6.1800000000000006</v>
      </c>
      <c r="G14" s="42">
        <v>12000</v>
      </c>
      <c r="H14" s="26">
        <v>2</v>
      </c>
      <c r="I14" s="26">
        <v>15</v>
      </c>
      <c r="J14" s="38">
        <f>J12-J13</f>
        <v>128</v>
      </c>
      <c r="K14" s="32">
        <f>128*870</f>
        <v>111360</v>
      </c>
      <c r="L14" s="18"/>
      <c r="M14" s="18"/>
      <c r="N14" s="18"/>
      <c r="O14" s="18"/>
      <c r="P14" s="19"/>
      <c r="Q14" s="19"/>
    </row>
    <row r="15" spans="1:18" s="5" customFormat="1" ht="96.75" customHeight="1" x14ac:dyDescent="0.25">
      <c r="A15" s="25" t="s">
        <v>20</v>
      </c>
      <c r="B15" s="31" t="s">
        <v>41</v>
      </c>
      <c r="C15" s="26" t="s">
        <v>44</v>
      </c>
      <c r="D15" s="26"/>
      <c r="E15" s="26">
        <v>0.68</v>
      </c>
      <c r="F15" s="26" t="s">
        <v>43</v>
      </c>
      <c r="G15" s="26" t="s">
        <v>43</v>
      </c>
      <c r="H15" s="26">
        <f>H16+H17</f>
        <v>0.27</v>
      </c>
      <c r="I15" s="26">
        <v>5</v>
      </c>
      <c r="J15" s="38">
        <f>J16+J17</f>
        <v>14</v>
      </c>
      <c r="K15" s="32">
        <f>K16+K17</f>
        <v>21000</v>
      </c>
      <c r="L15" s="18"/>
      <c r="M15" s="18"/>
      <c r="N15" s="18"/>
      <c r="O15" s="18"/>
      <c r="P15" s="19"/>
      <c r="Q15" s="19"/>
    </row>
    <row r="16" spans="1:18" s="5" customFormat="1" ht="96.75" customHeight="1" x14ac:dyDescent="0.25">
      <c r="A16" s="25" t="s">
        <v>54</v>
      </c>
      <c r="B16" s="31" t="s">
        <v>61</v>
      </c>
      <c r="C16" s="26"/>
      <c r="D16" s="26"/>
      <c r="E16" s="38">
        <v>0.26</v>
      </c>
      <c r="F16" s="26" t="s">
        <v>43</v>
      </c>
      <c r="G16" s="26" t="s">
        <v>43</v>
      </c>
      <c r="H16" s="26">
        <f>0.17</f>
        <v>0.17</v>
      </c>
      <c r="I16" s="26">
        <v>3</v>
      </c>
      <c r="J16" s="38">
        <v>1</v>
      </c>
      <c r="K16" s="32">
        <v>8000</v>
      </c>
      <c r="L16" s="18"/>
      <c r="M16" s="18"/>
      <c r="N16" s="18"/>
      <c r="O16" s="18"/>
      <c r="P16" s="19"/>
      <c r="Q16" s="19"/>
    </row>
    <row r="17" spans="1:19" s="5" customFormat="1" ht="96.75" customHeight="1" x14ac:dyDescent="0.25">
      <c r="A17" s="25" t="s">
        <v>54</v>
      </c>
      <c r="B17" s="31" t="s">
        <v>57</v>
      </c>
      <c r="C17" s="26"/>
      <c r="D17" s="26"/>
      <c r="E17" s="38">
        <v>0.15</v>
      </c>
      <c r="F17" s="26" t="s">
        <v>43</v>
      </c>
      <c r="G17" s="26" t="s">
        <v>43</v>
      </c>
      <c r="H17" s="26">
        <v>0.1</v>
      </c>
      <c r="I17" s="26">
        <v>2</v>
      </c>
      <c r="J17" s="38">
        <v>13</v>
      </c>
      <c r="K17" s="32">
        <v>13000</v>
      </c>
      <c r="L17" s="18"/>
      <c r="M17" s="18"/>
      <c r="N17" s="18"/>
      <c r="O17" s="18"/>
      <c r="P17" s="19"/>
      <c r="Q17" s="19"/>
    </row>
    <row r="18" spans="1:19" s="5" customFormat="1" ht="79.5" customHeight="1" x14ac:dyDescent="0.25">
      <c r="A18" s="25" t="s">
        <v>20</v>
      </c>
      <c r="B18" s="27" t="s">
        <v>1</v>
      </c>
      <c r="C18" s="26" t="s">
        <v>44</v>
      </c>
      <c r="D18" s="26"/>
      <c r="E18" s="26">
        <v>5.85</v>
      </c>
      <c r="F18" s="26" t="s">
        <v>42</v>
      </c>
      <c r="G18" s="26" t="s">
        <v>42</v>
      </c>
      <c r="H18" s="26">
        <v>2.5</v>
      </c>
      <c r="I18" s="26">
        <v>7</v>
      </c>
      <c r="J18" s="38">
        <v>157</v>
      </c>
      <c r="K18" s="32">
        <v>15700</v>
      </c>
      <c r="L18" s="18"/>
      <c r="M18" s="18"/>
      <c r="N18" s="18"/>
      <c r="O18" s="18"/>
      <c r="P18" s="16"/>
      <c r="Q18" s="16" t="s">
        <v>12</v>
      </c>
    </row>
    <row r="19" spans="1:19" s="5" customFormat="1" ht="79.5" customHeight="1" x14ac:dyDescent="0.25">
      <c r="A19" s="16" t="s">
        <v>20</v>
      </c>
      <c r="B19" s="27" t="s">
        <v>58</v>
      </c>
      <c r="C19" s="26" t="s">
        <v>49</v>
      </c>
      <c r="D19" s="17"/>
      <c r="E19" s="17">
        <v>0.03</v>
      </c>
      <c r="F19" s="17" t="s">
        <v>50</v>
      </c>
      <c r="G19" s="17" t="s">
        <v>43</v>
      </c>
      <c r="H19" s="17" t="s">
        <v>43</v>
      </c>
      <c r="I19" s="17" t="s">
        <v>43</v>
      </c>
      <c r="J19" s="34">
        <v>1</v>
      </c>
      <c r="K19" s="28">
        <f>12*400</f>
        <v>4800</v>
      </c>
      <c r="L19" s="18"/>
      <c r="M19" s="18"/>
      <c r="N19" s="18"/>
      <c r="O19" s="18"/>
      <c r="P19" s="16"/>
      <c r="Q19" s="16"/>
    </row>
    <row r="20" spans="1:19" s="5" customFormat="1" ht="93" customHeight="1" x14ac:dyDescent="0.25">
      <c r="A20" s="16" t="s">
        <v>20</v>
      </c>
      <c r="B20" s="27" t="s">
        <v>2</v>
      </c>
      <c r="C20" s="26" t="s">
        <v>49</v>
      </c>
      <c r="D20" s="17"/>
      <c r="E20" s="17">
        <v>0.63</v>
      </c>
      <c r="F20" s="17" t="s">
        <v>50</v>
      </c>
      <c r="G20" s="17" t="s">
        <v>43</v>
      </c>
      <c r="H20" s="34" t="s">
        <v>59</v>
      </c>
      <c r="I20" s="17" t="s">
        <v>43</v>
      </c>
      <c r="J20" s="34">
        <v>4</v>
      </c>
      <c r="K20" s="32">
        <f>14*1000</f>
        <v>14000</v>
      </c>
      <c r="L20" s="18"/>
      <c r="M20" s="18"/>
      <c r="N20" s="18"/>
      <c r="O20" s="18"/>
      <c r="P20" s="19"/>
      <c r="Q20" s="19" t="s">
        <v>13</v>
      </c>
    </row>
    <row r="21" spans="1:19" s="5" customFormat="1" ht="67.5" customHeight="1" x14ac:dyDescent="0.25">
      <c r="A21" s="16" t="s">
        <v>20</v>
      </c>
      <c r="B21" s="31" t="s">
        <v>60</v>
      </c>
      <c r="C21" s="26" t="s">
        <v>51</v>
      </c>
      <c r="D21" s="17"/>
      <c r="E21" s="17">
        <v>0.2</v>
      </c>
      <c r="F21" s="17" t="s">
        <v>43</v>
      </c>
      <c r="G21" s="17" t="s">
        <v>43</v>
      </c>
      <c r="H21" s="17" t="s">
        <v>43</v>
      </c>
      <c r="I21" s="17" t="s">
        <v>43</v>
      </c>
      <c r="J21" s="34">
        <v>1</v>
      </c>
      <c r="K21" s="28">
        <v>2</v>
      </c>
      <c r="L21" s="18"/>
      <c r="M21" s="18"/>
      <c r="N21" s="18"/>
      <c r="O21" s="18"/>
      <c r="P21" s="16"/>
      <c r="Q21" s="16"/>
    </row>
    <row r="22" spans="1:19" s="37" customFormat="1" ht="85.5" customHeight="1" x14ac:dyDescent="0.25">
      <c r="A22" s="33" t="s">
        <v>20</v>
      </c>
      <c r="B22" s="34" t="s">
        <v>4</v>
      </c>
      <c r="C22" s="34" t="s">
        <v>52</v>
      </c>
      <c r="D22" s="34"/>
      <c r="E22" s="34"/>
      <c r="F22" s="34"/>
      <c r="G22" s="34"/>
      <c r="H22" s="34"/>
      <c r="I22" s="34"/>
      <c r="J22" s="34"/>
      <c r="K22" s="34"/>
      <c r="L22" s="35"/>
      <c r="M22" s="35"/>
      <c r="N22" s="35"/>
      <c r="O22" s="35"/>
      <c r="P22" s="36"/>
      <c r="Q22" s="36" t="s">
        <v>15</v>
      </c>
    </row>
    <row r="23" spans="1:19" s="37" customFormat="1" ht="102.75" customHeight="1" x14ac:dyDescent="0.25">
      <c r="A23" s="33" t="s">
        <v>20</v>
      </c>
      <c r="B23" s="34" t="s">
        <v>5</v>
      </c>
      <c r="C23" s="34" t="s">
        <v>52</v>
      </c>
      <c r="D23" s="34"/>
      <c r="E23" s="34"/>
      <c r="F23" s="34"/>
      <c r="G23" s="34"/>
      <c r="H23" s="34"/>
      <c r="I23" s="34"/>
      <c r="J23" s="34"/>
      <c r="K23" s="34"/>
      <c r="L23" s="35"/>
      <c r="M23" s="35"/>
      <c r="N23" s="35"/>
      <c r="O23" s="35"/>
      <c r="P23" s="36"/>
      <c r="Q23" s="36" t="s">
        <v>16</v>
      </c>
    </row>
    <row r="24" spans="1:19" s="14" customFormat="1" ht="129" customHeight="1" x14ac:dyDescent="0.25">
      <c r="A24" s="20" t="s">
        <v>26</v>
      </c>
      <c r="B24" s="21" t="s">
        <v>40</v>
      </c>
      <c r="C24" s="20"/>
      <c r="D24" s="20"/>
      <c r="E24" s="20"/>
      <c r="F24" s="20"/>
      <c r="G24" s="20"/>
      <c r="H24" s="20"/>
      <c r="I24" s="20"/>
      <c r="J24" s="20"/>
      <c r="K24" s="20"/>
      <c r="L24" s="13"/>
      <c r="M24" s="13"/>
      <c r="N24" s="13"/>
      <c r="O24" s="13"/>
      <c r="P24" s="11"/>
      <c r="Q24" s="11" t="s">
        <v>29</v>
      </c>
      <c r="S24" s="14">
        <f>1.5*5</f>
        <v>7.5</v>
      </c>
    </row>
    <row r="25" spans="1:19" s="10" customFormat="1" ht="186" customHeight="1" x14ac:dyDescent="0.25">
      <c r="A25" s="22">
        <v>2</v>
      </c>
      <c r="B25" s="23" t="s">
        <v>27</v>
      </c>
      <c r="C25" s="22"/>
      <c r="D25" s="22"/>
      <c r="E25" s="22"/>
      <c r="F25" s="22"/>
      <c r="G25" s="22"/>
      <c r="H25" s="22"/>
      <c r="I25" s="22"/>
      <c r="J25" s="22"/>
      <c r="K25" s="22"/>
      <c r="L25" s="9"/>
      <c r="M25" s="9"/>
      <c r="N25" s="9"/>
      <c r="O25" s="9"/>
      <c r="P25" s="24"/>
      <c r="Q25" s="24" t="s">
        <v>28</v>
      </c>
    </row>
  </sheetData>
  <mergeCells count="17">
    <mergeCell ref="M5:M7"/>
    <mergeCell ref="N5:N7"/>
    <mergeCell ref="F6:G6"/>
    <mergeCell ref="H6:I6"/>
    <mergeCell ref="A1:P1"/>
    <mergeCell ref="A2:P2"/>
    <mergeCell ref="A3:P3"/>
    <mergeCell ref="M4:P4"/>
    <mergeCell ref="E6:E7"/>
    <mergeCell ref="O5:O7"/>
    <mergeCell ref="A5:A7"/>
    <mergeCell ref="B5:B7"/>
    <mergeCell ref="C5:C7"/>
    <mergeCell ref="P5:P7"/>
    <mergeCell ref="D6:D7"/>
    <mergeCell ref="J6:L6"/>
    <mergeCell ref="D5:L5"/>
  </mergeCell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Zeros="0" tabSelected="1" zoomScale="70" zoomScaleNormal="70" workbookViewId="0">
      <selection activeCell="A3" sqref="A3:P3"/>
    </sheetView>
  </sheetViews>
  <sheetFormatPr defaultColWidth="9.140625" defaultRowHeight="18.75" x14ac:dyDescent="0.25"/>
  <cols>
    <col min="1" max="1" width="8" style="1" customWidth="1"/>
    <col min="2" max="2" width="49" style="1" customWidth="1"/>
    <col min="3" max="3" width="23" style="1" customWidth="1"/>
    <col min="4" max="4" width="23" style="37" hidden="1" customWidth="1"/>
    <col min="5" max="5" width="21.140625" style="4" customWidth="1"/>
    <col min="6" max="6" width="23" style="4" customWidth="1"/>
    <col min="7" max="7" width="23" style="120" customWidth="1"/>
    <col min="8" max="8" width="23" style="4" customWidth="1"/>
    <col min="9" max="9" width="23" style="120" customWidth="1"/>
    <col min="10" max="10" width="21.85546875" style="4" customWidth="1"/>
    <col min="11" max="11" width="23" style="4" customWidth="1"/>
    <col min="12" max="13" width="23" style="4" hidden="1" customWidth="1"/>
    <col min="14" max="14" width="28.28515625" style="4" customWidth="1"/>
    <col min="15" max="15" width="20.140625" style="4" customWidth="1"/>
    <col min="16" max="16" width="33.85546875" style="1" customWidth="1"/>
    <col min="17" max="17" width="56.7109375" style="1" customWidth="1"/>
    <col min="18" max="18" width="22.5703125" style="1" customWidth="1"/>
    <col min="19" max="16384" width="9.140625" style="1"/>
  </cols>
  <sheetData>
    <row r="1" spans="1:18" ht="27" customHeight="1" x14ac:dyDescent="0.25">
      <c r="A1" s="196" t="s">
        <v>346</v>
      </c>
      <c r="B1" s="196"/>
      <c r="C1" s="196"/>
      <c r="D1" s="196"/>
      <c r="E1" s="196"/>
      <c r="F1" s="196"/>
      <c r="G1" s="196"/>
      <c r="H1" s="196"/>
      <c r="I1" s="196"/>
      <c r="J1" s="196"/>
      <c r="K1" s="196"/>
      <c r="L1" s="196"/>
      <c r="M1" s="196"/>
      <c r="N1" s="196"/>
      <c r="O1" s="196"/>
      <c r="P1" s="196"/>
    </row>
    <row r="2" spans="1:18" ht="30" customHeight="1" x14ac:dyDescent="0.25">
      <c r="A2" s="196" t="s">
        <v>22</v>
      </c>
      <c r="B2" s="196"/>
      <c r="C2" s="196"/>
      <c r="D2" s="196"/>
      <c r="E2" s="196"/>
      <c r="F2" s="196"/>
      <c r="G2" s="196"/>
      <c r="H2" s="196"/>
      <c r="I2" s="196"/>
      <c r="J2" s="196"/>
      <c r="K2" s="196"/>
      <c r="L2" s="196"/>
      <c r="M2" s="196"/>
      <c r="N2" s="196"/>
      <c r="O2" s="196"/>
      <c r="P2" s="196"/>
    </row>
    <row r="3" spans="1:18" ht="27" customHeight="1" x14ac:dyDescent="0.25">
      <c r="A3" s="197" t="s">
        <v>367</v>
      </c>
      <c r="B3" s="198"/>
      <c r="C3" s="198"/>
      <c r="D3" s="198"/>
      <c r="E3" s="198"/>
      <c r="F3" s="198"/>
      <c r="G3" s="198"/>
      <c r="H3" s="198"/>
      <c r="I3" s="198"/>
      <c r="J3" s="198"/>
      <c r="K3" s="198"/>
      <c r="L3" s="198"/>
      <c r="M3" s="198"/>
      <c r="N3" s="198"/>
      <c r="O3" s="198"/>
      <c r="P3" s="198"/>
    </row>
    <row r="4" spans="1:18" ht="26.25" customHeight="1" x14ac:dyDescent="0.3">
      <c r="A4" s="2"/>
      <c r="B4" s="2"/>
      <c r="C4" s="2"/>
      <c r="D4" s="146"/>
      <c r="E4" s="3"/>
      <c r="F4" s="3"/>
      <c r="G4" s="118"/>
      <c r="H4" s="3"/>
      <c r="I4" s="118"/>
      <c r="J4" s="3"/>
      <c r="K4" s="3"/>
      <c r="L4" s="3"/>
      <c r="M4" s="3"/>
      <c r="N4" s="206" t="s">
        <v>327</v>
      </c>
      <c r="O4" s="206"/>
      <c r="P4" s="206"/>
    </row>
    <row r="5" spans="1:18" s="5" customFormat="1" ht="32.25" customHeight="1" x14ac:dyDescent="0.25">
      <c r="A5" s="195" t="s">
        <v>0</v>
      </c>
      <c r="B5" s="195" t="s">
        <v>6</v>
      </c>
      <c r="C5" s="195" t="s">
        <v>24</v>
      </c>
      <c r="D5" s="203" t="s">
        <v>33</v>
      </c>
      <c r="E5" s="204"/>
      <c r="F5" s="204"/>
      <c r="G5" s="204"/>
      <c r="H5" s="204"/>
      <c r="I5" s="204"/>
      <c r="J5" s="204"/>
      <c r="K5" s="205"/>
      <c r="L5" s="213" t="s">
        <v>8</v>
      </c>
      <c r="M5" s="209" t="s">
        <v>9</v>
      </c>
      <c r="N5" s="213" t="s">
        <v>326</v>
      </c>
      <c r="O5" s="209"/>
      <c r="P5" s="200" t="s">
        <v>11</v>
      </c>
    </row>
    <row r="6" spans="1:18" s="5" customFormat="1" ht="47.25" customHeight="1" x14ac:dyDescent="0.25">
      <c r="A6" s="195"/>
      <c r="B6" s="195"/>
      <c r="C6" s="195"/>
      <c r="D6" s="212" t="s">
        <v>31</v>
      </c>
      <c r="E6" s="194" t="s">
        <v>38</v>
      </c>
      <c r="F6" s="194" t="s">
        <v>35</v>
      </c>
      <c r="G6" s="194"/>
      <c r="H6" s="194" t="s">
        <v>36</v>
      </c>
      <c r="I6" s="194"/>
      <c r="J6" s="207" t="s">
        <v>7</v>
      </c>
      <c r="K6" s="208"/>
      <c r="L6" s="214"/>
      <c r="M6" s="210"/>
      <c r="N6" s="215"/>
      <c r="O6" s="211"/>
      <c r="P6" s="201"/>
    </row>
    <row r="7" spans="1:18" s="5" customFormat="1" ht="125.25" customHeight="1" x14ac:dyDescent="0.25">
      <c r="A7" s="195"/>
      <c r="B7" s="195"/>
      <c r="C7" s="195"/>
      <c r="D7" s="212"/>
      <c r="E7" s="194"/>
      <c r="F7" s="41" t="s">
        <v>69</v>
      </c>
      <c r="G7" s="68" t="s">
        <v>46</v>
      </c>
      <c r="H7" s="41" t="s">
        <v>70</v>
      </c>
      <c r="I7" s="68" t="s">
        <v>37</v>
      </c>
      <c r="J7" s="41" t="s">
        <v>71</v>
      </c>
      <c r="K7" s="41" t="s">
        <v>7</v>
      </c>
      <c r="L7" s="215"/>
      <c r="M7" s="211"/>
      <c r="N7" s="117" t="s">
        <v>65</v>
      </c>
      <c r="O7" s="74" t="s">
        <v>152</v>
      </c>
      <c r="P7" s="202"/>
    </row>
    <row r="8" spans="1:18" s="5" customFormat="1" ht="38.25" customHeight="1" x14ac:dyDescent="0.25">
      <c r="A8" s="16">
        <v>1</v>
      </c>
      <c r="B8" s="16">
        <v>2</v>
      </c>
      <c r="C8" s="16">
        <v>3</v>
      </c>
      <c r="D8" s="33">
        <v>4</v>
      </c>
      <c r="E8" s="16">
        <v>4</v>
      </c>
      <c r="F8" s="16">
        <v>5</v>
      </c>
      <c r="G8" s="16">
        <v>6</v>
      </c>
      <c r="H8" s="16">
        <v>7</v>
      </c>
      <c r="I8" s="16">
        <v>8</v>
      </c>
      <c r="J8" s="16">
        <v>9</v>
      </c>
      <c r="K8" s="16">
        <v>10</v>
      </c>
      <c r="L8" s="16"/>
      <c r="M8" s="16"/>
      <c r="N8" s="16" t="s">
        <v>200</v>
      </c>
      <c r="O8" s="16" t="s">
        <v>201</v>
      </c>
      <c r="P8" s="16">
        <v>12</v>
      </c>
    </row>
    <row r="9" spans="1:18" s="55" customFormat="1" ht="31.5" customHeight="1" x14ac:dyDescent="0.25">
      <c r="A9" s="67"/>
      <c r="B9" s="67" t="s">
        <v>17</v>
      </c>
      <c r="C9" s="67"/>
      <c r="D9" s="39"/>
      <c r="E9" s="68">
        <f>E10+E24+E27+E28+E23</f>
        <v>15.0593</v>
      </c>
      <c r="F9" s="68">
        <f t="shared" ref="F9:O9" si="0">F10+F24+F27+F28+F23</f>
        <v>6.1800000000000006</v>
      </c>
      <c r="G9" s="68">
        <f t="shared" si="0"/>
        <v>13</v>
      </c>
      <c r="H9" s="68">
        <f t="shared" si="0"/>
        <v>2.4700000000000002</v>
      </c>
      <c r="I9" s="68">
        <f t="shared" si="0"/>
        <v>34</v>
      </c>
      <c r="J9" s="68">
        <f t="shared" si="0"/>
        <v>166</v>
      </c>
      <c r="K9" s="68">
        <f t="shared" si="0"/>
        <v>134.416</v>
      </c>
      <c r="L9" s="68">
        <f t="shared" si="0"/>
        <v>0</v>
      </c>
      <c r="M9" s="68">
        <f t="shared" si="0"/>
        <v>0</v>
      </c>
      <c r="N9" s="68">
        <f t="shared" si="0"/>
        <v>179.42505</v>
      </c>
      <c r="O9" s="68">
        <f t="shared" si="0"/>
        <v>68.032800000000009</v>
      </c>
      <c r="P9" s="67"/>
      <c r="Q9" s="120">
        <f>'BIỂU 03. KCM 2026-2030. IN'!J8/1000</f>
        <v>179.42499975499999</v>
      </c>
    </row>
    <row r="10" spans="1:18" s="69" customFormat="1" ht="78.75" customHeight="1" x14ac:dyDescent="0.25">
      <c r="A10" s="67" t="s">
        <v>105</v>
      </c>
      <c r="B10" s="67" t="s">
        <v>320</v>
      </c>
      <c r="C10" s="67"/>
      <c r="D10" s="39"/>
      <c r="E10" s="68">
        <f t="shared" ref="E10:K10" si="1">E11+E22</f>
        <v>15.0593</v>
      </c>
      <c r="F10" s="68">
        <f t="shared" si="1"/>
        <v>6.1800000000000006</v>
      </c>
      <c r="G10" s="68">
        <f t="shared" si="1"/>
        <v>13</v>
      </c>
      <c r="H10" s="68">
        <f t="shared" si="1"/>
        <v>2.4700000000000002</v>
      </c>
      <c r="I10" s="68">
        <f t="shared" si="1"/>
        <v>34</v>
      </c>
      <c r="J10" s="68">
        <f t="shared" si="1"/>
        <v>166</v>
      </c>
      <c r="K10" s="68">
        <f t="shared" si="1"/>
        <v>134.416</v>
      </c>
      <c r="L10" s="68"/>
      <c r="M10" s="68"/>
      <c r="N10" s="68">
        <f>N11+N22</f>
        <v>115.03280000000001</v>
      </c>
      <c r="O10" s="68">
        <f>O11+O22</f>
        <v>68.032800000000009</v>
      </c>
      <c r="P10" s="67"/>
      <c r="Q10" s="171">
        <f>N9-Q9</f>
        <v>5.0245000011273078E-5</v>
      </c>
    </row>
    <row r="11" spans="1:18" s="72" customFormat="1" ht="38.25" customHeight="1" x14ac:dyDescent="0.25">
      <c r="A11" s="70">
        <v>1</v>
      </c>
      <c r="B11" s="70" t="s">
        <v>19</v>
      </c>
      <c r="C11" s="70"/>
      <c r="D11" s="147"/>
      <c r="E11" s="71">
        <f>E12+E13+E16+E17+E18+E19</f>
        <v>15.0593</v>
      </c>
      <c r="F11" s="71">
        <f t="shared" ref="F11:O11" si="2">F12+F13+F16+F17+F18+F19</f>
        <v>6.1800000000000006</v>
      </c>
      <c r="G11" s="71">
        <f t="shared" si="2"/>
        <v>13</v>
      </c>
      <c r="H11" s="71">
        <f t="shared" si="2"/>
        <v>2.4700000000000002</v>
      </c>
      <c r="I11" s="71">
        <f t="shared" si="2"/>
        <v>34</v>
      </c>
      <c r="J11" s="71">
        <f t="shared" si="2"/>
        <v>166</v>
      </c>
      <c r="K11" s="71">
        <f t="shared" si="2"/>
        <v>134.416</v>
      </c>
      <c r="L11" s="71">
        <f t="shared" si="2"/>
        <v>0</v>
      </c>
      <c r="M11" s="71">
        <f t="shared" si="2"/>
        <v>0</v>
      </c>
      <c r="N11" s="71">
        <f t="shared" si="2"/>
        <v>107.53280000000001</v>
      </c>
      <c r="O11" s="71">
        <f t="shared" si="2"/>
        <v>60.532800000000009</v>
      </c>
      <c r="P11" s="70"/>
      <c r="Q11" s="172"/>
      <c r="R11" s="73"/>
    </row>
    <row r="12" spans="1:18" s="47" customFormat="1" ht="80.25" customHeight="1" x14ac:dyDescent="0.25">
      <c r="A12" s="44" t="s">
        <v>66</v>
      </c>
      <c r="B12" s="43" t="s">
        <v>64</v>
      </c>
      <c r="C12" s="44" t="s">
        <v>48</v>
      </c>
      <c r="D12" s="148" t="s">
        <v>63</v>
      </c>
      <c r="E12" s="49">
        <v>4.68</v>
      </c>
      <c r="F12" s="50">
        <v>0</v>
      </c>
      <c r="G12" s="50">
        <v>0</v>
      </c>
      <c r="H12" s="49">
        <v>0</v>
      </c>
      <c r="I12" s="49">
        <v>0</v>
      </c>
      <c r="J12" s="50">
        <v>8</v>
      </c>
      <c r="K12" s="50">
        <v>4.32</v>
      </c>
      <c r="L12" s="50"/>
      <c r="M12" s="50"/>
      <c r="N12" s="45">
        <f>K12*80%</f>
        <v>3.4560000000000004</v>
      </c>
      <c r="O12" s="45">
        <f>N12-G12-I12</f>
        <v>3.4560000000000004</v>
      </c>
      <c r="P12" s="46"/>
      <c r="R12" s="48"/>
    </row>
    <row r="13" spans="1:18" s="55" customFormat="1" ht="89.25" customHeight="1" x14ac:dyDescent="0.25">
      <c r="A13" s="44" t="s">
        <v>67</v>
      </c>
      <c r="B13" s="51" t="s">
        <v>68</v>
      </c>
      <c r="C13" s="44" t="s">
        <v>47</v>
      </c>
      <c r="D13" s="38" t="s">
        <v>199</v>
      </c>
      <c r="E13" s="50">
        <f>E14+E15</f>
        <v>8.48</v>
      </c>
      <c r="F13" s="50">
        <f t="shared" ref="F13:O13" si="3">F14+F15</f>
        <v>6.1800000000000006</v>
      </c>
      <c r="G13" s="50">
        <f t="shared" si="3"/>
        <v>13</v>
      </c>
      <c r="H13" s="50">
        <f t="shared" si="3"/>
        <v>2.2000000000000002</v>
      </c>
      <c r="I13" s="50">
        <f t="shared" si="3"/>
        <v>20</v>
      </c>
      <c r="J13" s="50">
        <f t="shared" si="3"/>
        <v>142</v>
      </c>
      <c r="K13" s="50">
        <f>K14+K15</f>
        <v>82.295999999999992</v>
      </c>
      <c r="L13" s="50"/>
      <c r="M13" s="50"/>
      <c r="N13" s="50">
        <f>N14+N15</f>
        <v>65.836799999999997</v>
      </c>
      <c r="O13" s="50">
        <f t="shared" si="3"/>
        <v>32.836800000000004</v>
      </c>
      <c r="P13" s="53"/>
      <c r="Q13" s="54"/>
    </row>
    <row r="14" spans="1:18" s="55" customFormat="1" ht="105" customHeight="1" x14ac:dyDescent="0.25">
      <c r="A14" s="44" t="s">
        <v>20</v>
      </c>
      <c r="B14" s="51" t="s">
        <v>76</v>
      </c>
      <c r="C14" s="44"/>
      <c r="D14" s="38"/>
      <c r="E14" s="50">
        <v>0.49399999999999999</v>
      </c>
      <c r="F14" s="50"/>
      <c r="G14" s="50"/>
      <c r="H14" s="50">
        <v>0.2</v>
      </c>
      <c r="I14" s="50">
        <v>5</v>
      </c>
      <c r="J14" s="50">
        <v>14</v>
      </c>
      <c r="K14" s="52">
        <f>14*0.6+0.025</f>
        <v>8.4250000000000007</v>
      </c>
      <c r="L14" s="52"/>
      <c r="M14" s="52"/>
      <c r="N14" s="45">
        <f>K14*80%</f>
        <v>6.7400000000000011</v>
      </c>
      <c r="O14" s="45">
        <f>N14-G14-I14</f>
        <v>1.7400000000000011</v>
      </c>
      <c r="P14" s="53" t="s">
        <v>315</v>
      </c>
      <c r="Q14" s="54"/>
    </row>
    <row r="15" spans="1:18" s="55" customFormat="1" ht="87.75" customHeight="1" x14ac:dyDescent="0.25">
      <c r="A15" s="44" t="s">
        <v>20</v>
      </c>
      <c r="B15" s="51" t="s">
        <v>77</v>
      </c>
      <c r="C15" s="44"/>
      <c r="D15" s="116"/>
      <c r="E15" s="50">
        <f>8.48-E14</f>
        <v>7.9860000000000007</v>
      </c>
      <c r="F15" s="50">
        <f>E13-2.3</f>
        <v>6.1800000000000006</v>
      </c>
      <c r="G15" s="50">
        <v>13</v>
      </c>
      <c r="H15" s="50">
        <v>2</v>
      </c>
      <c r="I15" s="50">
        <v>15</v>
      </c>
      <c r="J15" s="50">
        <f>142-14</f>
        <v>128</v>
      </c>
      <c r="K15" s="52">
        <v>73.870999999999995</v>
      </c>
      <c r="L15" s="52"/>
      <c r="M15" s="52"/>
      <c r="N15" s="45">
        <f>K15*80%</f>
        <v>59.096800000000002</v>
      </c>
      <c r="O15" s="45">
        <f>N15-G15-I15</f>
        <v>31.096800000000002</v>
      </c>
      <c r="P15" s="53" t="s">
        <v>316</v>
      </c>
      <c r="Q15" s="54">
        <f>K15*80%</f>
        <v>59.096800000000002</v>
      </c>
    </row>
    <row r="16" spans="1:18" s="55" customFormat="1" ht="79.5" customHeight="1" x14ac:dyDescent="0.25">
      <c r="A16" s="44" t="s">
        <v>72</v>
      </c>
      <c r="B16" s="51" t="s">
        <v>74</v>
      </c>
      <c r="C16" s="44"/>
      <c r="D16" s="116"/>
      <c r="E16" s="56">
        <v>0.55930000000000002</v>
      </c>
      <c r="F16" s="50"/>
      <c r="G16" s="50"/>
      <c r="H16" s="50"/>
      <c r="I16" s="50">
        <v>3</v>
      </c>
      <c r="J16" s="50">
        <v>1</v>
      </c>
      <c r="K16" s="52">
        <v>8</v>
      </c>
      <c r="L16" s="52"/>
      <c r="M16" s="52"/>
      <c r="N16" s="45">
        <f>K16*80%</f>
        <v>6.4</v>
      </c>
      <c r="O16" s="45">
        <f>N16-G16-I16</f>
        <v>3.4000000000000004</v>
      </c>
      <c r="P16" s="53"/>
      <c r="Q16" s="54"/>
    </row>
    <row r="17" spans="1:19" s="55" customFormat="1" ht="93" customHeight="1" x14ac:dyDescent="0.25">
      <c r="A17" s="57" t="s">
        <v>73</v>
      </c>
      <c r="B17" s="43" t="s">
        <v>75</v>
      </c>
      <c r="C17" s="42" t="s">
        <v>49</v>
      </c>
      <c r="D17" s="34"/>
      <c r="E17" s="58">
        <v>0.63</v>
      </c>
      <c r="F17" s="58"/>
      <c r="G17" s="58"/>
      <c r="H17" s="58"/>
      <c r="I17" s="58">
        <v>3</v>
      </c>
      <c r="J17" s="58"/>
      <c r="K17" s="52">
        <v>14</v>
      </c>
      <c r="L17" s="52"/>
      <c r="M17" s="52"/>
      <c r="N17" s="45">
        <f>K17*80%</f>
        <v>11.200000000000001</v>
      </c>
      <c r="O17" s="45">
        <f>N17-G17-I17</f>
        <v>8.2000000000000011</v>
      </c>
      <c r="P17" s="58" t="s">
        <v>198</v>
      </c>
      <c r="Q17" s="54"/>
      <c r="R17" s="55" t="s">
        <v>81</v>
      </c>
    </row>
    <row r="18" spans="1:19" s="55" customFormat="1" ht="79.5" customHeight="1" x14ac:dyDescent="0.25">
      <c r="A18" s="57" t="s">
        <v>78</v>
      </c>
      <c r="B18" s="43" t="s">
        <v>58</v>
      </c>
      <c r="C18" s="42" t="s">
        <v>49</v>
      </c>
      <c r="D18" s="34"/>
      <c r="E18" s="58">
        <v>0.03</v>
      </c>
      <c r="F18" s="58"/>
      <c r="G18" s="58"/>
      <c r="H18" s="58"/>
      <c r="I18" s="58"/>
      <c r="J18" s="58">
        <v>1</v>
      </c>
      <c r="K18" s="58">
        <v>4.8</v>
      </c>
      <c r="L18" s="58"/>
      <c r="M18" s="58"/>
      <c r="N18" s="45">
        <f>K18*80%</f>
        <v>3.84</v>
      </c>
      <c r="O18" s="45">
        <f>N18-G18-I18</f>
        <v>3.84</v>
      </c>
      <c r="P18" s="57"/>
      <c r="Q18" s="59"/>
    </row>
    <row r="19" spans="1:19" s="55" customFormat="1" ht="96.75" customHeight="1" x14ac:dyDescent="0.25">
      <c r="A19" s="44" t="s">
        <v>79</v>
      </c>
      <c r="B19" s="51" t="s">
        <v>80</v>
      </c>
      <c r="C19" s="42" t="s">
        <v>44</v>
      </c>
      <c r="D19" s="38"/>
      <c r="E19" s="50">
        <f>E20+E21</f>
        <v>0.68</v>
      </c>
      <c r="F19" s="50">
        <f t="shared" ref="F19:O19" si="4">F20+F21</f>
        <v>0</v>
      </c>
      <c r="G19" s="50">
        <f t="shared" si="4"/>
        <v>0</v>
      </c>
      <c r="H19" s="50">
        <f t="shared" si="4"/>
        <v>0.27</v>
      </c>
      <c r="I19" s="50">
        <f t="shared" si="4"/>
        <v>8</v>
      </c>
      <c r="J19" s="50">
        <f t="shared" si="4"/>
        <v>14</v>
      </c>
      <c r="K19" s="50">
        <f t="shared" si="4"/>
        <v>21</v>
      </c>
      <c r="L19" s="50"/>
      <c r="M19" s="50"/>
      <c r="N19" s="50">
        <f t="shared" si="4"/>
        <v>16.8</v>
      </c>
      <c r="O19" s="50">
        <f t="shared" si="4"/>
        <v>8.8000000000000007</v>
      </c>
      <c r="P19" s="53"/>
      <c r="Q19" s="54"/>
    </row>
    <row r="20" spans="1:19" s="55" customFormat="1" ht="96.75" customHeight="1" x14ac:dyDescent="0.25">
      <c r="A20" s="44" t="s">
        <v>20</v>
      </c>
      <c r="B20" s="51" t="s">
        <v>85</v>
      </c>
      <c r="C20" s="42"/>
      <c r="D20" s="116"/>
      <c r="E20" s="50">
        <v>0.26</v>
      </c>
      <c r="F20" s="50"/>
      <c r="G20" s="50"/>
      <c r="H20" s="50">
        <f>0.17</f>
        <v>0.17</v>
      </c>
      <c r="I20" s="50">
        <v>3</v>
      </c>
      <c r="J20" s="50">
        <v>1</v>
      </c>
      <c r="K20" s="52">
        <v>8</v>
      </c>
      <c r="L20" s="52"/>
      <c r="M20" s="52"/>
      <c r="N20" s="45">
        <f>K20*80%</f>
        <v>6.4</v>
      </c>
      <c r="O20" s="45">
        <f>N20-G20-I20</f>
        <v>3.4000000000000004</v>
      </c>
      <c r="P20" s="53"/>
      <c r="Q20" s="54"/>
    </row>
    <row r="21" spans="1:19" s="55" customFormat="1" ht="96.75" customHeight="1" x14ac:dyDescent="0.25">
      <c r="A21" s="44" t="s">
        <v>20</v>
      </c>
      <c r="B21" s="51" t="s">
        <v>82</v>
      </c>
      <c r="C21" s="42"/>
      <c r="D21" s="38"/>
      <c r="E21" s="50">
        <f>0.68-E20</f>
        <v>0.42000000000000004</v>
      </c>
      <c r="F21" s="50"/>
      <c r="G21" s="50"/>
      <c r="H21" s="50">
        <v>0.1</v>
      </c>
      <c r="I21" s="50">
        <v>5</v>
      </c>
      <c r="J21" s="50">
        <v>13</v>
      </c>
      <c r="K21" s="52">
        <v>13</v>
      </c>
      <c r="L21" s="52"/>
      <c r="M21" s="52"/>
      <c r="N21" s="45">
        <f>K21*80%</f>
        <v>10.4</v>
      </c>
      <c r="O21" s="45">
        <f>N21-G21-I21</f>
        <v>5.4</v>
      </c>
      <c r="P21" s="53"/>
      <c r="Q21" s="54"/>
    </row>
    <row r="22" spans="1:19" s="66" customFormat="1" ht="129" customHeight="1" x14ac:dyDescent="0.25">
      <c r="A22" s="60">
        <v>2</v>
      </c>
      <c r="B22" s="61" t="s">
        <v>83</v>
      </c>
      <c r="C22" s="60"/>
      <c r="D22" s="149"/>
      <c r="E22" s="62"/>
      <c r="F22" s="62"/>
      <c r="G22" s="119"/>
      <c r="H22" s="62"/>
      <c r="I22" s="119"/>
      <c r="J22" s="62"/>
      <c r="K22" s="62"/>
      <c r="L22" s="62"/>
      <c r="M22" s="62"/>
      <c r="N22" s="63">
        <f>1.5*5</f>
        <v>7.5</v>
      </c>
      <c r="O22" s="63">
        <f>1.5*5</f>
        <v>7.5</v>
      </c>
      <c r="P22" s="64" t="s">
        <v>84</v>
      </c>
      <c r="Q22" s="65"/>
      <c r="S22" s="66">
        <f>1.5*5</f>
        <v>7.5</v>
      </c>
    </row>
    <row r="23" spans="1:19" s="10" customFormat="1" ht="41.25" customHeight="1" x14ac:dyDescent="0.25">
      <c r="A23" s="22" t="s">
        <v>108</v>
      </c>
      <c r="B23" s="23" t="s">
        <v>345</v>
      </c>
      <c r="C23" s="22"/>
      <c r="D23" s="180"/>
      <c r="E23" s="181"/>
      <c r="F23" s="181"/>
      <c r="G23" s="182"/>
      <c r="H23" s="181"/>
      <c r="I23" s="182"/>
      <c r="J23" s="181"/>
      <c r="K23" s="181"/>
      <c r="L23" s="181"/>
      <c r="M23" s="181"/>
      <c r="N23" s="9">
        <f>'BIỂU 03. KCM 2026-2030. IN'!J45/1000</f>
        <v>20</v>
      </c>
      <c r="O23" s="9"/>
      <c r="P23" s="178" t="str">
        <f>'BIỂU 03. KCM 2026-2030. IN'!W45</f>
        <v>Dự kiến 4 tỷ/năm</v>
      </c>
      <c r="Q23" s="183"/>
    </row>
    <row r="24" spans="1:19" s="173" customFormat="1" ht="101.25" customHeight="1" x14ac:dyDescent="0.25">
      <c r="A24" s="174" t="s">
        <v>110</v>
      </c>
      <c r="B24" s="174" t="s">
        <v>321</v>
      </c>
      <c r="C24" s="174"/>
      <c r="D24" s="155"/>
      <c r="E24" s="175"/>
      <c r="F24" s="175"/>
      <c r="G24" s="68"/>
      <c r="H24" s="175"/>
      <c r="I24" s="68"/>
      <c r="J24" s="175"/>
      <c r="K24" s="175"/>
      <c r="L24" s="175"/>
      <c r="M24" s="175"/>
      <c r="N24" s="175">
        <f>N25+N26</f>
        <v>12.667999999999999</v>
      </c>
      <c r="O24" s="175"/>
      <c r="P24" s="174" t="str">
        <f>'BIỂU 03. KCM 2026-2030. IN'!W51</f>
        <v>Xấp xỉ kế hoạch vốn giai đoạn 2021-2025</v>
      </c>
    </row>
    <row r="25" spans="1:19" ht="54.75" customHeight="1" x14ac:dyDescent="0.25">
      <c r="A25" s="176">
        <v>1</v>
      </c>
      <c r="B25" s="176" t="s">
        <v>324</v>
      </c>
      <c r="C25" s="176" t="s">
        <v>143</v>
      </c>
      <c r="D25" s="33"/>
      <c r="E25" s="177"/>
      <c r="F25" s="177"/>
      <c r="G25" s="53"/>
      <c r="H25" s="177"/>
      <c r="I25" s="53"/>
      <c r="J25" s="177"/>
      <c r="K25" s="177"/>
      <c r="L25" s="177"/>
      <c r="M25" s="177"/>
      <c r="N25" s="177">
        <f>'BIỂU 03. KCM 2026-2030. IN'!J52/1000</f>
        <v>8.1180000000000003</v>
      </c>
      <c r="O25" s="177"/>
      <c r="P25" s="176"/>
    </row>
    <row r="26" spans="1:19" ht="67.5" customHeight="1" x14ac:dyDescent="0.25">
      <c r="A26" s="176">
        <v>2</v>
      </c>
      <c r="B26" s="176" t="s">
        <v>325</v>
      </c>
      <c r="C26" s="176" t="s">
        <v>143</v>
      </c>
      <c r="D26" s="33"/>
      <c r="E26" s="177"/>
      <c r="F26" s="177"/>
      <c r="G26" s="53"/>
      <c r="H26" s="177"/>
      <c r="I26" s="53"/>
      <c r="J26" s="177"/>
      <c r="K26" s="177"/>
      <c r="L26" s="177"/>
      <c r="M26" s="177"/>
      <c r="N26" s="177">
        <f>'BIỂU 03. KCM 2026-2030. IN'!J65/1000</f>
        <v>4.55</v>
      </c>
      <c r="O26" s="177"/>
      <c r="P26" s="176"/>
    </row>
    <row r="27" spans="1:19" s="173" customFormat="1" ht="123" customHeight="1" x14ac:dyDescent="0.25">
      <c r="A27" s="174" t="s">
        <v>111</v>
      </c>
      <c r="B27" s="174" t="s">
        <v>322</v>
      </c>
      <c r="C27" s="176" t="s">
        <v>143</v>
      </c>
      <c r="D27" s="155"/>
      <c r="E27" s="175"/>
      <c r="F27" s="175"/>
      <c r="G27" s="68"/>
      <c r="H27" s="175"/>
      <c r="I27" s="68"/>
      <c r="J27" s="175"/>
      <c r="K27" s="175"/>
      <c r="L27" s="175"/>
      <c r="M27" s="175"/>
      <c r="N27" s="175">
        <f>'BIỂU 03. KCM 2026-2030. IN'!J68/1000</f>
        <v>29.402750000000001</v>
      </c>
      <c r="O27" s="175"/>
      <c r="P27" s="174" t="str">
        <f>'BIỂU 03. KCM 2026-2030. IN'!W68</f>
        <v>Điều chỉnh vốn khi UBND tỉnh, Sở ngành tỉnh thông báo vốn giai đoạn 2026-2030</v>
      </c>
    </row>
    <row r="28" spans="1:19" s="173" customFormat="1" ht="116.25" customHeight="1" x14ac:dyDescent="0.25">
      <c r="A28" s="174" t="s">
        <v>177</v>
      </c>
      <c r="B28" s="174" t="s">
        <v>323</v>
      </c>
      <c r="C28" s="176"/>
      <c r="D28" s="155"/>
      <c r="E28" s="175"/>
      <c r="F28" s="175"/>
      <c r="G28" s="68"/>
      <c r="H28" s="175"/>
      <c r="I28" s="68"/>
      <c r="J28" s="175"/>
      <c r="K28" s="175"/>
      <c r="L28" s="175"/>
      <c r="M28" s="175"/>
      <c r="N28" s="175">
        <f>N29</f>
        <v>2.3214999999999999</v>
      </c>
      <c r="O28" s="175"/>
      <c r="P28" s="174" t="str">
        <f>'BIỂU 03. KCM 2026-2030. IN'!W102</f>
        <v>Điều chỉnh vốn khi UBND tỉnh, Sở ngành tỉnh thông báo vốn giai đoạn 2026-2030</v>
      </c>
    </row>
    <row r="29" spans="1:19" ht="78.75" customHeight="1" x14ac:dyDescent="0.25">
      <c r="A29" s="176"/>
      <c r="B29" s="176" t="str">
        <f>'BIỂU 03. KCM 2026-2030. IN'!C103</f>
        <v>Tiểu dự án 1 - Dự án 4: Đầu tư CSHT thiết yếu phục vụ sản xuất và đời sống trong vùng đồng bào DTTS và MN</v>
      </c>
      <c r="C29" s="176" t="s">
        <v>143</v>
      </c>
      <c r="D29" s="33"/>
      <c r="E29" s="177"/>
      <c r="F29" s="177"/>
      <c r="G29" s="53"/>
      <c r="H29" s="177"/>
      <c r="I29" s="53"/>
      <c r="J29" s="177"/>
      <c r="K29" s="177"/>
      <c r="L29" s="177"/>
      <c r="M29" s="177"/>
      <c r="N29" s="177">
        <f>'BIỂU 03. KCM 2026-2030. IN'!J103/1000</f>
        <v>2.3214999999999999</v>
      </c>
      <c r="O29" s="177"/>
      <c r="P29" s="176"/>
    </row>
    <row r="30" spans="1:19" ht="30.75" customHeight="1" x14ac:dyDescent="0.25"/>
  </sheetData>
  <mergeCells count="17">
    <mergeCell ref="A1:P1"/>
    <mergeCell ref="A2:P2"/>
    <mergeCell ref="A3:P3"/>
    <mergeCell ref="A5:A7"/>
    <mergeCell ref="B5:B7"/>
    <mergeCell ref="C5:C7"/>
    <mergeCell ref="M5:M7"/>
    <mergeCell ref="P5:P7"/>
    <mergeCell ref="D6:D7"/>
    <mergeCell ref="E6:E7"/>
    <mergeCell ref="L5:L7"/>
    <mergeCell ref="N5:O6"/>
    <mergeCell ref="F6:G6"/>
    <mergeCell ref="D5:K5"/>
    <mergeCell ref="N4:P4"/>
    <mergeCell ref="J6:K6"/>
    <mergeCell ref="H6:I6"/>
  </mergeCells>
  <pageMargins left="0.11811023622047245" right="0.11811023622047245" top="0.35433070866141736" bottom="0.35433070866141736"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W108"/>
  <sheetViews>
    <sheetView showZeros="0" topLeftCell="A91" zoomScale="70" zoomScaleNormal="70" zoomScaleSheetLayoutView="110" workbookViewId="0">
      <selection activeCell="D5" sqref="D5:D7"/>
    </sheetView>
  </sheetViews>
  <sheetFormatPr defaultColWidth="8" defaultRowHeight="18.75" x14ac:dyDescent="0.25"/>
  <cols>
    <col min="1" max="1" width="10.140625" style="99" customWidth="1"/>
    <col min="2" max="2" width="15" style="99" customWidth="1"/>
    <col min="3" max="3" width="52.85546875" style="79" customWidth="1"/>
    <col min="4" max="4" width="15.5703125" style="99" customWidth="1"/>
    <col min="5" max="5" width="35.140625" style="99" hidden="1" customWidth="1"/>
    <col min="6" max="6" width="18" style="99" customWidth="1"/>
    <col min="7" max="7" width="32" style="99" customWidth="1"/>
    <col min="8" max="8" width="13.5703125" style="145" customWidth="1"/>
    <col min="9" max="9" width="18.42578125" style="100" customWidth="1"/>
    <col min="10" max="10" width="20.140625" style="100" customWidth="1"/>
    <col min="11" max="11" width="21.28515625" style="100" hidden="1" customWidth="1"/>
    <col min="12" max="12" width="16.5703125" style="100" hidden="1" customWidth="1"/>
    <col min="13" max="13" width="19.5703125" style="100" hidden="1" customWidth="1"/>
    <col min="14" max="14" width="17.140625" style="100" hidden="1" customWidth="1"/>
    <col min="15" max="15" width="17.7109375" style="100" hidden="1" customWidth="1"/>
    <col min="16" max="16" width="13.85546875" style="99" hidden="1" customWidth="1"/>
    <col min="17" max="17" width="33.42578125" style="99" customWidth="1"/>
    <col min="18" max="18" width="25.28515625" style="99" hidden="1" customWidth="1"/>
    <col min="19" max="19" width="23" style="99" hidden="1" customWidth="1"/>
    <col min="20" max="20" width="18.42578125" style="99" hidden="1" customWidth="1"/>
    <col min="21" max="21" width="21.5703125" style="99" hidden="1" customWidth="1"/>
    <col min="22" max="22" width="18.85546875" style="81" hidden="1" customWidth="1"/>
    <col min="23" max="23" width="31.85546875" style="99" customWidth="1"/>
    <col min="24" max="16384" width="8" style="75"/>
  </cols>
  <sheetData>
    <row r="1" spans="1:23" ht="28.5" customHeight="1" x14ac:dyDescent="0.25">
      <c r="A1" s="223" t="s">
        <v>133</v>
      </c>
      <c r="B1" s="223"/>
      <c r="C1" s="223"/>
      <c r="D1" s="223"/>
      <c r="E1" s="223"/>
      <c r="F1" s="223"/>
      <c r="G1" s="223"/>
      <c r="H1" s="223"/>
      <c r="I1" s="223"/>
      <c r="J1" s="223"/>
      <c r="K1" s="223"/>
      <c r="L1" s="223"/>
      <c r="M1" s="223"/>
      <c r="N1" s="223"/>
      <c r="O1" s="223"/>
      <c r="P1" s="223"/>
      <c r="Q1" s="223"/>
      <c r="R1" s="223"/>
      <c r="S1" s="223"/>
      <c r="T1" s="223"/>
      <c r="U1" s="223"/>
      <c r="V1" s="223"/>
      <c r="W1" s="223"/>
    </row>
    <row r="2" spans="1:23" s="76" customFormat="1" ht="33" customHeight="1" x14ac:dyDescent="0.25">
      <c r="A2" s="224" t="s">
        <v>129</v>
      </c>
      <c r="B2" s="224"/>
      <c r="C2" s="224"/>
      <c r="D2" s="224"/>
      <c r="E2" s="224"/>
      <c r="F2" s="224"/>
      <c r="G2" s="224"/>
      <c r="H2" s="224"/>
      <c r="I2" s="224"/>
      <c r="J2" s="224"/>
      <c r="K2" s="224"/>
      <c r="L2" s="224"/>
      <c r="M2" s="224"/>
      <c r="N2" s="224"/>
      <c r="O2" s="224"/>
      <c r="P2" s="224"/>
      <c r="Q2" s="224"/>
      <c r="R2" s="224"/>
      <c r="S2" s="224"/>
      <c r="T2" s="224"/>
      <c r="U2" s="224"/>
      <c r="V2" s="224"/>
      <c r="W2" s="224"/>
    </row>
    <row r="3" spans="1:23" s="77" customFormat="1" ht="29.25" customHeight="1" x14ac:dyDescent="0.25">
      <c r="A3" s="225" t="str">
        <f>'BIỂU 02. CÂN ĐỐI NGUỒN THU.IN'!A3:P3</f>
        <v>(Kèm theo Tờ trình số                /TTr-UBND ngày            /10/2025 của UBND xã)</v>
      </c>
      <c r="B3" s="225"/>
      <c r="C3" s="226"/>
      <c r="D3" s="226"/>
      <c r="E3" s="226"/>
      <c r="F3" s="226"/>
      <c r="G3" s="226"/>
      <c r="H3" s="226"/>
      <c r="I3" s="226"/>
      <c r="J3" s="226"/>
      <c r="K3" s="226"/>
      <c r="L3" s="226"/>
      <c r="M3" s="226"/>
      <c r="N3" s="226"/>
      <c r="O3" s="226"/>
      <c r="P3" s="226"/>
      <c r="Q3" s="226"/>
      <c r="R3" s="226"/>
      <c r="S3" s="226"/>
      <c r="T3" s="226"/>
      <c r="U3" s="226"/>
      <c r="V3" s="226"/>
      <c r="W3" s="226"/>
    </row>
    <row r="4" spans="1:23" s="76" customFormat="1" ht="22.5" customHeight="1" x14ac:dyDescent="0.25">
      <c r="A4" s="78"/>
      <c r="B4" s="78"/>
      <c r="C4" s="79"/>
      <c r="D4" s="78"/>
      <c r="E4" s="78"/>
      <c r="F4" s="78"/>
      <c r="G4" s="78"/>
      <c r="H4" s="143"/>
      <c r="I4" s="80"/>
      <c r="J4" s="80"/>
      <c r="K4" s="80"/>
      <c r="L4" s="80"/>
      <c r="M4" s="80"/>
      <c r="N4" s="80"/>
      <c r="O4" s="80"/>
      <c r="P4" s="78"/>
      <c r="Q4" s="78"/>
      <c r="R4" s="78"/>
      <c r="S4" s="78"/>
      <c r="T4" s="78"/>
      <c r="U4" s="78"/>
      <c r="V4" s="81"/>
      <c r="W4" s="82" t="s">
        <v>86</v>
      </c>
    </row>
    <row r="5" spans="1:23" s="83" customFormat="1" ht="63" customHeight="1" x14ac:dyDescent="0.25">
      <c r="A5" s="227" t="s">
        <v>87</v>
      </c>
      <c r="B5" s="227" t="s">
        <v>145</v>
      </c>
      <c r="C5" s="228" t="s">
        <v>6</v>
      </c>
      <c r="D5" s="218" t="s">
        <v>88</v>
      </c>
      <c r="E5" s="218" t="s">
        <v>89</v>
      </c>
      <c r="F5" s="218" t="s">
        <v>24</v>
      </c>
      <c r="G5" s="218" t="s">
        <v>90</v>
      </c>
      <c r="H5" s="229" t="s">
        <v>197</v>
      </c>
      <c r="I5" s="222" t="s">
        <v>91</v>
      </c>
      <c r="J5" s="222" t="s">
        <v>92</v>
      </c>
      <c r="K5" s="222" t="s">
        <v>202</v>
      </c>
      <c r="L5" s="222"/>
      <c r="M5" s="222"/>
      <c r="N5" s="222"/>
      <c r="O5" s="222"/>
      <c r="P5" s="218" t="s">
        <v>93</v>
      </c>
      <c r="Q5" s="218" t="s">
        <v>94</v>
      </c>
      <c r="R5" s="218" t="s">
        <v>95</v>
      </c>
      <c r="S5" s="218"/>
      <c r="T5" s="218"/>
      <c r="U5" s="218"/>
      <c r="V5" s="228" t="s">
        <v>96</v>
      </c>
      <c r="W5" s="218" t="s">
        <v>144</v>
      </c>
    </row>
    <row r="6" spans="1:23" s="83" customFormat="1" ht="30" customHeight="1" x14ac:dyDescent="0.25">
      <c r="A6" s="227"/>
      <c r="B6" s="227"/>
      <c r="C6" s="228"/>
      <c r="D6" s="218"/>
      <c r="E6" s="218"/>
      <c r="F6" s="218"/>
      <c r="G6" s="218"/>
      <c r="H6" s="229"/>
      <c r="I6" s="222"/>
      <c r="J6" s="222"/>
      <c r="K6" s="219" t="s">
        <v>97</v>
      </c>
      <c r="L6" s="219"/>
      <c r="M6" s="219"/>
      <c r="N6" s="219"/>
      <c r="O6" s="219"/>
      <c r="P6" s="218"/>
      <c r="Q6" s="218"/>
      <c r="R6" s="218" t="s">
        <v>98</v>
      </c>
      <c r="S6" s="218" t="s">
        <v>99</v>
      </c>
      <c r="T6" s="218"/>
      <c r="U6" s="218" t="s">
        <v>100</v>
      </c>
      <c r="V6" s="228"/>
      <c r="W6" s="218"/>
    </row>
    <row r="7" spans="1:23" s="83" customFormat="1" ht="48.75" customHeight="1" x14ac:dyDescent="0.25">
      <c r="A7" s="227"/>
      <c r="B7" s="227"/>
      <c r="C7" s="228"/>
      <c r="D7" s="218"/>
      <c r="E7" s="218"/>
      <c r="F7" s="218"/>
      <c r="G7" s="218"/>
      <c r="H7" s="229"/>
      <c r="I7" s="222"/>
      <c r="J7" s="222"/>
      <c r="K7" s="84">
        <v>2026</v>
      </c>
      <c r="L7" s="84">
        <v>2027</v>
      </c>
      <c r="M7" s="84">
        <v>2028</v>
      </c>
      <c r="N7" s="84">
        <v>2029</v>
      </c>
      <c r="O7" s="84">
        <v>2030</v>
      </c>
      <c r="P7" s="218"/>
      <c r="Q7" s="218"/>
      <c r="R7" s="218"/>
      <c r="S7" s="191" t="s">
        <v>101</v>
      </c>
      <c r="T7" s="191" t="s">
        <v>102</v>
      </c>
      <c r="U7" s="218"/>
      <c r="V7" s="228"/>
      <c r="W7" s="218"/>
    </row>
    <row r="8" spans="1:23" s="98" customFormat="1" ht="37.5" customHeight="1" x14ac:dyDescent="0.25">
      <c r="A8" s="190"/>
      <c r="B8" s="220" t="s">
        <v>17</v>
      </c>
      <c r="C8" s="220"/>
      <c r="D8" s="101"/>
      <c r="E8" s="101"/>
      <c r="F8" s="190"/>
      <c r="G8" s="190"/>
      <c r="H8" s="190"/>
      <c r="I8" s="102">
        <f t="shared" ref="I8:O8" si="0">I9+I51+I68+I102+I45</f>
        <v>179424.999755</v>
      </c>
      <c r="J8" s="102">
        <f t="shared" si="0"/>
        <v>179424.999755</v>
      </c>
      <c r="K8" s="102">
        <f t="shared" si="0"/>
        <v>33213</v>
      </c>
      <c r="L8" s="102">
        <f t="shared" si="0"/>
        <v>34597</v>
      </c>
      <c r="M8" s="102">
        <f t="shared" si="0"/>
        <v>47571.097949000003</v>
      </c>
      <c r="N8" s="102">
        <f t="shared" si="0"/>
        <v>30361.508805999998</v>
      </c>
      <c r="O8" s="102">
        <f t="shared" si="0"/>
        <v>33682.694000000003</v>
      </c>
      <c r="P8" s="103"/>
      <c r="Q8" s="190"/>
      <c r="R8" s="190"/>
      <c r="S8" s="190"/>
      <c r="T8" s="190"/>
      <c r="U8" s="190"/>
      <c r="V8" s="190"/>
      <c r="W8" s="104" t="s">
        <v>103</v>
      </c>
    </row>
    <row r="9" spans="1:23" s="98" customFormat="1" ht="67.5" customHeight="1" x14ac:dyDescent="0.25">
      <c r="A9" s="190" t="s">
        <v>104</v>
      </c>
      <c r="B9" s="220" t="s">
        <v>319</v>
      </c>
      <c r="C9" s="220"/>
      <c r="D9" s="101"/>
      <c r="E9" s="101"/>
      <c r="F9" s="190"/>
      <c r="G9" s="190"/>
      <c r="H9" s="190"/>
      <c r="I9" s="102">
        <f>I10+I14</f>
        <v>115032.749755</v>
      </c>
      <c r="J9" s="102">
        <f t="shared" ref="J9:O9" si="1">J10+J14</f>
        <v>115032.749755</v>
      </c>
      <c r="K9" s="102">
        <f t="shared" si="1"/>
        <v>16696</v>
      </c>
      <c r="L9" s="102">
        <f t="shared" si="1"/>
        <v>17880</v>
      </c>
      <c r="M9" s="102">
        <f t="shared" si="1"/>
        <v>37142.847949000003</v>
      </c>
      <c r="N9" s="102">
        <f t="shared" si="1"/>
        <v>20097.008805999998</v>
      </c>
      <c r="O9" s="102">
        <f t="shared" si="1"/>
        <v>23217.194</v>
      </c>
      <c r="P9" s="103"/>
      <c r="Q9" s="190"/>
      <c r="R9" s="190"/>
      <c r="S9" s="190"/>
      <c r="T9" s="190"/>
      <c r="U9" s="190"/>
      <c r="V9" s="190"/>
      <c r="W9" s="184"/>
    </row>
    <row r="10" spans="1:23" s="98" customFormat="1" ht="74.25" customHeight="1" x14ac:dyDescent="0.25">
      <c r="A10" s="190" t="s">
        <v>317</v>
      </c>
      <c r="B10" s="220" t="s">
        <v>153</v>
      </c>
      <c r="C10" s="220"/>
      <c r="D10" s="101"/>
      <c r="E10" s="101"/>
      <c r="F10" s="190"/>
      <c r="G10" s="190"/>
      <c r="H10" s="190"/>
      <c r="I10" s="102">
        <f t="shared" ref="I10:P10" si="2">I11</f>
        <v>33000</v>
      </c>
      <c r="J10" s="102">
        <f t="shared" si="2"/>
        <v>33000</v>
      </c>
      <c r="K10" s="102">
        <f t="shared" si="2"/>
        <v>10000</v>
      </c>
      <c r="L10" s="102">
        <f t="shared" si="2"/>
        <v>8000</v>
      </c>
      <c r="M10" s="102">
        <f t="shared" si="2"/>
        <v>15000</v>
      </c>
      <c r="N10" s="102">
        <f t="shared" si="2"/>
        <v>0</v>
      </c>
      <c r="O10" s="102">
        <f t="shared" si="2"/>
        <v>0</v>
      </c>
      <c r="P10" s="102">
        <f t="shared" si="2"/>
        <v>0</v>
      </c>
      <c r="Q10" s="190"/>
      <c r="R10" s="190"/>
      <c r="S10" s="190"/>
      <c r="T10" s="190"/>
      <c r="U10" s="190"/>
      <c r="V10" s="190"/>
      <c r="W10" s="104"/>
    </row>
    <row r="11" spans="1:23" s="125" customFormat="1" ht="84.75" customHeight="1" x14ac:dyDescent="0.25">
      <c r="A11" s="87" t="s">
        <v>105</v>
      </c>
      <c r="B11" s="89" t="s">
        <v>106</v>
      </c>
      <c r="C11" s="121" t="s">
        <v>68</v>
      </c>
      <c r="D11" s="122"/>
      <c r="E11" s="122"/>
      <c r="F11" s="89"/>
      <c r="G11" s="87"/>
      <c r="H11" s="87"/>
      <c r="I11" s="90">
        <f>J11</f>
        <v>33000</v>
      </c>
      <c r="J11" s="90">
        <f>SUM(K11:O11)</f>
        <v>33000</v>
      </c>
      <c r="K11" s="90">
        <f>K12+K13</f>
        <v>10000</v>
      </c>
      <c r="L11" s="90">
        <f>L12+L13</f>
        <v>8000</v>
      </c>
      <c r="M11" s="90">
        <f>M12+M13</f>
        <v>15000</v>
      </c>
      <c r="N11" s="90">
        <f>N12+N13</f>
        <v>0</v>
      </c>
      <c r="O11" s="90">
        <f>O12+O13</f>
        <v>0</v>
      </c>
      <c r="P11" s="123"/>
      <c r="Q11" s="87"/>
      <c r="R11" s="87"/>
      <c r="S11" s="87"/>
      <c r="T11" s="87"/>
      <c r="U11" s="87"/>
      <c r="V11" s="87"/>
      <c r="W11" s="124"/>
    </row>
    <row r="12" spans="1:23" s="125" customFormat="1" ht="72" customHeight="1" x14ac:dyDescent="0.25">
      <c r="A12" s="87" t="s">
        <v>154</v>
      </c>
      <c r="B12" s="89" t="s">
        <v>20</v>
      </c>
      <c r="C12" s="121" t="s">
        <v>140</v>
      </c>
      <c r="D12" s="122" t="s">
        <v>107</v>
      </c>
      <c r="E12" s="122"/>
      <c r="F12" s="89" t="s">
        <v>143</v>
      </c>
      <c r="G12" s="87" t="s">
        <v>156</v>
      </c>
      <c r="H12" s="87">
        <v>2026</v>
      </c>
      <c r="I12" s="90">
        <f>J12</f>
        <v>5000</v>
      </c>
      <c r="J12" s="90">
        <f>SUM(K12:O12)</f>
        <v>5000</v>
      </c>
      <c r="K12" s="90">
        <v>5000</v>
      </c>
      <c r="L12" s="90"/>
      <c r="M12" s="90"/>
      <c r="N12" s="90"/>
      <c r="O12" s="90"/>
      <c r="P12" s="123"/>
      <c r="Q12" s="87" t="s">
        <v>328</v>
      </c>
      <c r="R12" s="87"/>
      <c r="S12" s="87"/>
      <c r="T12" s="87"/>
      <c r="U12" s="87"/>
      <c r="V12" s="87"/>
      <c r="W12" s="124"/>
    </row>
    <row r="13" spans="1:23" s="125" customFormat="1" ht="103.5" customHeight="1" x14ac:dyDescent="0.25">
      <c r="A13" s="87" t="s">
        <v>155</v>
      </c>
      <c r="B13" s="89" t="s">
        <v>20</v>
      </c>
      <c r="C13" s="121" t="s">
        <v>141</v>
      </c>
      <c r="D13" s="122" t="s">
        <v>107</v>
      </c>
      <c r="E13" s="122"/>
      <c r="F13" s="89" t="s">
        <v>143</v>
      </c>
      <c r="G13" s="87" t="s">
        <v>157</v>
      </c>
      <c r="H13" s="87" t="s">
        <v>350</v>
      </c>
      <c r="I13" s="90">
        <f>J13</f>
        <v>28000</v>
      </c>
      <c r="J13" s="90">
        <f>SUM(K13:O13)</f>
        <v>28000</v>
      </c>
      <c r="K13" s="90">
        <v>5000</v>
      </c>
      <c r="L13" s="90">
        <v>8000</v>
      </c>
      <c r="M13" s="90">
        <v>15000</v>
      </c>
      <c r="N13" s="90"/>
      <c r="O13" s="90"/>
      <c r="P13" s="123"/>
      <c r="Q13" s="87" t="s">
        <v>329</v>
      </c>
      <c r="R13" s="87"/>
      <c r="S13" s="87"/>
      <c r="T13" s="87"/>
      <c r="U13" s="87"/>
      <c r="V13" s="87"/>
      <c r="W13" s="144" t="s">
        <v>142</v>
      </c>
    </row>
    <row r="14" spans="1:23" s="106" customFormat="1" ht="54.75" customHeight="1" x14ac:dyDescent="0.25">
      <c r="A14" s="190" t="s">
        <v>318</v>
      </c>
      <c r="B14" s="217" t="s">
        <v>158</v>
      </c>
      <c r="C14" s="217"/>
      <c r="D14" s="192"/>
      <c r="E14" s="105"/>
      <c r="F14" s="192"/>
      <c r="G14" s="192"/>
      <c r="H14" s="192"/>
      <c r="I14" s="102">
        <f>I15+I25+I26+I28+I32+I34+I41+I44+I33</f>
        <v>82032.749754999997</v>
      </c>
      <c r="J14" s="102">
        <f t="shared" ref="J14:O14" si="3">J15+J25+J26+J28+J32+J34+J41+J44+J33</f>
        <v>82032.749754999997</v>
      </c>
      <c r="K14" s="102">
        <f t="shared" si="3"/>
        <v>6696</v>
      </c>
      <c r="L14" s="102">
        <f t="shared" si="3"/>
        <v>9880</v>
      </c>
      <c r="M14" s="102">
        <f t="shared" si="3"/>
        <v>22142.847948999999</v>
      </c>
      <c r="N14" s="102">
        <f t="shared" si="3"/>
        <v>20097.008805999998</v>
      </c>
      <c r="O14" s="102">
        <f t="shared" si="3"/>
        <v>23217.194</v>
      </c>
      <c r="P14" s="102">
        <f>P15+P25+P26+P28+P32+P34+P41+P44+P33</f>
        <v>0</v>
      </c>
      <c r="Q14" s="102"/>
      <c r="R14" s="190"/>
      <c r="S14" s="190"/>
      <c r="T14" s="190"/>
      <c r="U14" s="190"/>
      <c r="V14" s="190"/>
      <c r="W14" s="103"/>
    </row>
    <row r="15" spans="1:23" s="93" customFormat="1" ht="72" customHeight="1" x14ac:dyDescent="0.25">
      <c r="A15" s="94" t="s">
        <v>105</v>
      </c>
      <c r="B15" s="94" t="s">
        <v>106</v>
      </c>
      <c r="C15" s="130" t="s">
        <v>125</v>
      </c>
      <c r="D15" s="91"/>
      <c r="E15" s="92"/>
      <c r="F15" s="91"/>
      <c r="G15" s="91"/>
      <c r="H15" s="91"/>
      <c r="I15" s="85">
        <f t="shared" ref="I15:O15" si="4">SUM(I16:I24)</f>
        <v>13876.716754999999</v>
      </c>
      <c r="J15" s="85">
        <f t="shared" si="4"/>
        <v>13876.716754999999</v>
      </c>
      <c r="K15" s="85">
        <f t="shared" si="4"/>
        <v>838.94899999999996</v>
      </c>
      <c r="L15" s="85">
        <f t="shared" si="4"/>
        <v>1000</v>
      </c>
      <c r="M15" s="85">
        <f t="shared" si="4"/>
        <v>3622.847949</v>
      </c>
      <c r="N15" s="85">
        <f t="shared" si="4"/>
        <v>3217.0088059999998</v>
      </c>
      <c r="O15" s="85">
        <f t="shared" si="4"/>
        <v>5197.9110000000001</v>
      </c>
      <c r="P15" s="95"/>
      <c r="Q15" s="94"/>
      <c r="R15" s="94"/>
      <c r="S15" s="94"/>
      <c r="T15" s="94"/>
      <c r="U15" s="94"/>
      <c r="V15" s="94"/>
      <c r="W15" s="129"/>
    </row>
    <row r="16" spans="1:23" s="93" customFormat="1" ht="63.75" customHeight="1" x14ac:dyDescent="0.25">
      <c r="A16" s="87">
        <v>1</v>
      </c>
      <c r="B16" s="87"/>
      <c r="C16" s="126" t="s">
        <v>164</v>
      </c>
      <c r="D16" s="89" t="s">
        <v>107</v>
      </c>
      <c r="E16" s="92"/>
      <c r="F16" s="89" t="s">
        <v>143</v>
      </c>
      <c r="G16" s="89" t="s">
        <v>191</v>
      </c>
      <c r="H16" s="127" t="s">
        <v>122</v>
      </c>
      <c r="I16" s="90">
        <f t="shared" ref="I16:I26" si="5">J16</f>
        <v>838.94899999999996</v>
      </c>
      <c r="J16" s="90">
        <f t="shared" ref="J16:J25" si="6">SUM(K16:O16)</f>
        <v>838.94899999999996</v>
      </c>
      <c r="K16" s="90">
        <v>838.94899999999996</v>
      </c>
      <c r="L16" s="85"/>
      <c r="M16" s="85"/>
      <c r="N16" s="85"/>
      <c r="O16" s="85"/>
      <c r="P16" s="95"/>
      <c r="Q16" s="87" t="s">
        <v>192</v>
      </c>
      <c r="R16" s="94"/>
      <c r="S16" s="94"/>
      <c r="T16" s="94"/>
      <c r="U16" s="94"/>
      <c r="V16" s="94"/>
      <c r="W16" s="128" t="s">
        <v>160</v>
      </c>
    </row>
    <row r="17" spans="1:23" s="93" customFormat="1" ht="85.5" customHeight="1" x14ac:dyDescent="0.25">
      <c r="A17" s="87">
        <v>3</v>
      </c>
      <c r="B17" s="87"/>
      <c r="C17" s="126" t="s">
        <v>170</v>
      </c>
      <c r="D17" s="89" t="s">
        <v>107</v>
      </c>
      <c r="E17" s="92"/>
      <c r="F17" s="89" t="s">
        <v>143</v>
      </c>
      <c r="G17" s="89" t="s">
        <v>191</v>
      </c>
      <c r="H17" s="127" t="s">
        <v>115</v>
      </c>
      <c r="I17" s="90">
        <f t="shared" si="5"/>
        <v>3058.5186699999999</v>
      </c>
      <c r="J17" s="90">
        <f t="shared" si="6"/>
        <v>3058.5186699999999</v>
      </c>
      <c r="K17" s="85"/>
      <c r="L17" s="90">
        <v>1000</v>
      </c>
      <c r="M17" s="90">
        <v>2058.5186699999999</v>
      </c>
      <c r="N17" s="90"/>
      <c r="O17" s="85"/>
      <c r="P17" s="95"/>
      <c r="Q17" s="87" t="s">
        <v>192</v>
      </c>
      <c r="R17" s="94"/>
      <c r="S17" s="94"/>
      <c r="T17" s="94"/>
      <c r="U17" s="94"/>
      <c r="V17" s="94"/>
      <c r="W17" s="128" t="s">
        <v>163</v>
      </c>
    </row>
    <row r="18" spans="1:23" s="93" customFormat="1" ht="72.75" customHeight="1" x14ac:dyDescent="0.25">
      <c r="A18" s="87">
        <v>2</v>
      </c>
      <c r="B18" s="87"/>
      <c r="C18" s="126" t="s">
        <v>169</v>
      </c>
      <c r="D18" s="89" t="s">
        <v>107</v>
      </c>
      <c r="E18" s="92"/>
      <c r="F18" s="89" t="s">
        <v>143</v>
      </c>
      <c r="G18" s="89" t="s">
        <v>191</v>
      </c>
      <c r="H18" s="127" t="s">
        <v>123</v>
      </c>
      <c r="I18" s="90">
        <f t="shared" si="5"/>
        <v>717</v>
      </c>
      <c r="J18" s="90">
        <f t="shared" si="6"/>
        <v>717</v>
      </c>
      <c r="K18" s="85"/>
      <c r="L18" s="90"/>
      <c r="M18" s="90">
        <v>717</v>
      </c>
      <c r="N18" s="90"/>
      <c r="O18" s="85"/>
      <c r="P18" s="95"/>
      <c r="Q18" s="87" t="s">
        <v>192</v>
      </c>
      <c r="R18" s="94"/>
      <c r="S18" s="94"/>
      <c r="T18" s="94"/>
      <c r="U18" s="94"/>
      <c r="V18" s="94"/>
      <c r="W18" s="128" t="s">
        <v>162</v>
      </c>
    </row>
    <row r="19" spans="1:23" s="93" customFormat="1" ht="83.25" customHeight="1" x14ac:dyDescent="0.25">
      <c r="A19" s="87">
        <v>4</v>
      </c>
      <c r="B19" s="87"/>
      <c r="C19" s="126" t="s">
        <v>165</v>
      </c>
      <c r="D19" s="89" t="s">
        <v>107</v>
      </c>
      <c r="E19" s="92"/>
      <c r="F19" s="89" t="s">
        <v>143</v>
      </c>
      <c r="G19" s="89" t="s">
        <v>193</v>
      </c>
      <c r="H19" s="127" t="s">
        <v>123</v>
      </c>
      <c r="I19" s="90">
        <f t="shared" si="5"/>
        <v>237.32927900000001</v>
      </c>
      <c r="J19" s="90">
        <f t="shared" si="6"/>
        <v>237.32927900000001</v>
      </c>
      <c r="K19" s="90"/>
      <c r="L19" s="85"/>
      <c r="M19" s="90">
        <v>237.32927900000001</v>
      </c>
      <c r="N19" s="85"/>
      <c r="O19" s="85"/>
      <c r="P19" s="95"/>
      <c r="Q19" s="87" t="s">
        <v>194</v>
      </c>
      <c r="R19" s="94"/>
      <c r="S19" s="94"/>
      <c r="T19" s="94"/>
      <c r="U19" s="94"/>
      <c r="V19" s="94"/>
      <c r="W19" s="128" t="s">
        <v>159</v>
      </c>
    </row>
    <row r="20" spans="1:23" s="93" customFormat="1" ht="57.75" customHeight="1" x14ac:dyDescent="0.25">
      <c r="A20" s="87">
        <v>5</v>
      </c>
      <c r="B20" s="87"/>
      <c r="C20" s="126" t="s">
        <v>166</v>
      </c>
      <c r="D20" s="89" t="s">
        <v>107</v>
      </c>
      <c r="E20" s="92"/>
      <c r="F20" s="89" t="s">
        <v>143</v>
      </c>
      <c r="G20" s="89" t="s">
        <v>193</v>
      </c>
      <c r="H20" s="127" t="s">
        <v>123</v>
      </c>
      <c r="I20" s="90">
        <f t="shared" si="5"/>
        <v>610</v>
      </c>
      <c r="J20" s="90">
        <f t="shared" si="6"/>
        <v>610</v>
      </c>
      <c r="K20" s="90"/>
      <c r="L20" s="85"/>
      <c r="M20" s="90">
        <v>610</v>
      </c>
      <c r="N20" s="85"/>
      <c r="O20" s="85"/>
      <c r="P20" s="95"/>
      <c r="Q20" s="87" t="s">
        <v>194</v>
      </c>
      <c r="R20" s="94"/>
      <c r="S20" s="94"/>
      <c r="T20" s="94"/>
      <c r="U20" s="94"/>
      <c r="V20" s="94"/>
      <c r="W20" s="128" t="str">
        <f>+W19</f>
        <v xml:space="preserve">Đơn vị thực hiện bồi thường, GPMB: BQL DA ĐTXDCB </v>
      </c>
    </row>
    <row r="21" spans="1:23" s="93" customFormat="1" ht="66.75" customHeight="1" x14ac:dyDescent="0.25">
      <c r="A21" s="87">
        <v>6</v>
      </c>
      <c r="B21" s="87"/>
      <c r="C21" s="126" t="s">
        <v>167</v>
      </c>
      <c r="D21" s="89" t="s">
        <v>107</v>
      </c>
      <c r="E21" s="92"/>
      <c r="F21" s="89" t="s">
        <v>143</v>
      </c>
      <c r="G21" s="89" t="s">
        <v>193</v>
      </c>
      <c r="H21" s="127" t="s">
        <v>121</v>
      </c>
      <c r="I21" s="90">
        <f t="shared" si="5"/>
        <v>4217.0088059999998</v>
      </c>
      <c r="J21" s="90">
        <f t="shared" si="6"/>
        <v>4217.0088059999998</v>
      </c>
      <c r="K21" s="90"/>
      <c r="L21" s="90"/>
      <c r="M21" s="90"/>
      <c r="N21" s="90">
        <v>3217.0088059999998</v>
      </c>
      <c r="O21" s="90">
        <v>1000</v>
      </c>
      <c r="P21" s="95"/>
      <c r="Q21" s="87" t="s">
        <v>194</v>
      </c>
      <c r="R21" s="94"/>
      <c r="S21" s="94"/>
      <c r="T21" s="94"/>
      <c r="U21" s="94"/>
      <c r="V21" s="94"/>
      <c r="W21" s="128" t="str">
        <f>+W20</f>
        <v xml:space="preserve">Đơn vị thực hiện bồi thường, GPMB: BQL DA ĐTXDCB </v>
      </c>
    </row>
    <row r="22" spans="1:23" s="93" customFormat="1" ht="70.5" customHeight="1" x14ac:dyDescent="0.25">
      <c r="A22" s="87">
        <v>8</v>
      </c>
      <c r="B22" s="87"/>
      <c r="C22" s="126" t="s">
        <v>189</v>
      </c>
      <c r="D22" s="89" t="s">
        <v>107</v>
      </c>
      <c r="E22" s="92"/>
      <c r="F22" s="89" t="s">
        <v>143</v>
      </c>
      <c r="G22" s="89" t="s">
        <v>195</v>
      </c>
      <c r="H22" s="127" t="s">
        <v>128</v>
      </c>
      <c r="I22" s="90">
        <f t="shared" si="5"/>
        <v>2500</v>
      </c>
      <c r="J22" s="90">
        <f t="shared" si="6"/>
        <v>2500</v>
      </c>
      <c r="K22" s="85"/>
      <c r="L22" s="85"/>
      <c r="M22" s="85"/>
      <c r="N22" s="90"/>
      <c r="O22" s="90">
        <v>2500</v>
      </c>
      <c r="P22" s="95"/>
      <c r="Q22" s="87" t="s">
        <v>196</v>
      </c>
      <c r="R22" s="94"/>
      <c r="S22" s="94"/>
      <c r="T22" s="94"/>
      <c r="U22" s="94"/>
      <c r="V22" s="94"/>
      <c r="W22" s="128" t="str">
        <f>+W17</f>
        <v>Đơn vị thực hiện bồi thường, GPMB: Phòng NN và MT (Hội đồng BTGPMB)</v>
      </c>
    </row>
    <row r="23" spans="1:23" s="93" customFormat="1" ht="109.5" customHeight="1" x14ac:dyDescent="0.25">
      <c r="A23" s="87">
        <v>7</v>
      </c>
      <c r="B23" s="87"/>
      <c r="C23" s="126" t="s">
        <v>168</v>
      </c>
      <c r="D23" s="89" t="s">
        <v>107</v>
      </c>
      <c r="E23" s="92"/>
      <c r="F23" s="89" t="s">
        <v>143</v>
      </c>
      <c r="G23" s="89" t="s">
        <v>193</v>
      </c>
      <c r="H23" s="127" t="s">
        <v>128</v>
      </c>
      <c r="I23" s="90">
        <f t="shared" si="5"/>
        <v>250.852</v>
      </c>
      <c r="J23" s="90">
        <f t="shared" si="6"/>
        <v>250.852</v>
      </c>
      <c r="K23" s="85"/>
      <c r="L23" s="85"/>
      <c r="M23" s="90"/>
      <c r="N23" s="90"/>
      <c r="O23" s="90">
        <v>250.852</v>
      </c>
      <c r="P23" s="95"/>
      <c r="Q23" s="87" t="s">
        <v>194</v>
      </c>
      <c r="R23" s="94"/>
      <c r="S23" s="94"/>
      <c r="T23" s="94"/>
      <c r="U23" s="94"/>
      <c r="V23" s="94"/>
      <c r="W23" s="128" t="s">
        <v>161</v>
      </c>
    </row>
    <row r="24" spans="1:23" s="93" customFormat="1" ht="81.75" customHeight="1" x14ac:dyDescent="0.25">
      <c r="A24" s="87">
        <v>9</v>
      </c>
      <c r="B24" s="87"/>
      <c r="C24" s="126" t="s">
        <v>171</v>
      </c>
      <c r="D24" s="89" t="s">
        <v>107</v>
      </c>
      <c r="E24" s="92"/>
      <c r="F24" s="89" t="s">
        <v>143</v>
      </c>
      <c r="G24" s="89" t="s">
        <v>195</v>
      </c>
      <c r="H24" s="127" t="s">
        <v>128</v>
      </c>
      <c r="I24" s="90">
        <f t="shared" si="5"/>
        <v>1447.059</v>
      </c>
      <c r="J24" s="90">
        <f t="shared" si="6"/>
        <v>1447.059</v>
      </c>
      <c r="K24" s="85"/>
      <c r="L24" s="85"/>
      <c r="M24" s="85"/>
      <c r="N24" s="85"/>
      <c r="O24" s="90">
        <v>1447.059</v>
      </c>
      <c r="P24" s="95"/>
      <c r="Q24" s="87" t="s">
        <v>196</v>
      </c>
      <c r="R24" s="94"/>
      <c r="S24" s="94"/>
      <c r="T24" s="94"/>
      <c r="U24" s="94"/>
      <c r="V24" s="94"/>
      <c r="W24" s="128" t="str">
        <f>+W22</f>
        <v>Đơn vị thực hiện bồi thường, GPMB: Phòng NN và MT (Hội đồng BTGPMB)</v>
      </c>
    </row>
    <row r="25" spans="1:23" s="93" customFormat="1" ht="50.25" customHeight="1" x14ac:dyDescent="0.25">
      <c r="A25" s="94" t="s">
        <v>108</v>
      </c>
      <c r="B25" s="94" t="s">
        <v>113</v>
      </c>
      <c r="C25" s="130" t="s">
        <v>126</v>
      </c>
      <c r="D25" s="91"/>
      <c r="E25" s="92"/>
      <c r="F25" s="91"/>
      <c r="G25" s="91"/>
      <c r="H25" s="91" t="s">
        <v>109</v>
      </c>
      <c r="I25" s="85">
        <f t="shared" si="5"/>
        <v>1000</v>
      </c>
      <c r="J25" s="85">
        <f t="shared" si="6"/>
        <v>1000</v>
      </c>
      <c r="K25" s="96">
        <v>200</v>
      </c>
      <c r="L25" s="96">
        <v>200</v>
      </c>
      <c r="M25" s="96">
        <v>200</v>
      </c>
      <c r="N25" s="96">
        <v>200</v>
      </c>
      <c r="O25" s="96">
        <v>200</v>
      </c>
      <c r="P25" s="95"/>
      <c r="Q25" s="94" t="s">
        <v>173</v>
      </c>
      <c r="R25" s="94"/>
      <c r="S25" s="94"/>
      <c r="T25" s="94"/>
      <c r="U25" s="94"/>
      <c r="V25" s="94"/>
      <c r="W25" s="128"/>
    </row>
    <row r="26" spans="1:23" s="93" customFormat="1" ht="108" customHeight="1" x14ac:dyDescent="0.25">
      <c r="A26" s="94" t="s">
        <v>110</v>
      </c>
      <c r="B26" s="94" t="s">
        <v>114</v>
      </c>
      <c r="C26" s="130" t="s">
        <v>127</v>
      </c>
      <c r="D26" s="91"/>
      <c r="E26" s="92"/>
      <c r="F26" s="91"/>
      <c r="G26" s="91"/>
      <c r="H26" s="91" t="s">
        <v>109</v>
      </c>
      <c r="I26" s="85">
        <f t="shared" si="5"/>
        <v>5000</v>
      </c>
      <c r="J26" s="85">
        <f>SUM(K26:O26)</f>
        <v>5000</v>
      </c>
      <c r="K26" s="96">
        <f>K27</f>
        <v>1000</v>
      </c>
      <c r="L26" s="96">
        <v>1000</v>
      </c>
      <c r="M26" s="96">
        <v>1000</v>
      </c>
      <c r="N26" s="96">
        <v>1000</v>
      </c>
      <c r="O26" s="96">
        <v>1000</v>
      </c>
      <c r="P26" s="95"/>
      <c r="Q26" s="86" t="s">
        <v>174</v>
      </c>
      <c r="R26" s="94"/>
      <c r="S26" s="94"/>
      <c r="T26" s="94"/>
      <c r="U26" s="94"/>
      <c r="V26" s="94"/>
      <c r="W26" s="86" t="s">
        <v>362</v>
      </c>
    </row>
    <row r="27" spans="1:23" s="125" customFormat="1" ht="63" customHeight="1" x14ac:dyDescent="0.25">
      <c r="A27" s="87">
        <v>1</v>
      </c>
      <c r="B27" s="87"/>
      <c r="C27" s="188" t="s">
        <v>360</v>
      </c>
      <c r="D27" s="89" t="s">
        <v>107</v>
      </c>
      <c r="E27" s="92"/>
      <c r="F27" s="89" t="s">
        <v>143</v>
      </c>
      <c r="G27" s="89" t="s">
        <v>361</v>
      </c>
      <c r="H27" s="89">
        <v>2026</v>
      </c>
      <c r="I27" s="90">
        <f t="shared" ref="I27" si="7">J27</f>
        <v>1000</v>
      </c>
      <c r="J27" s="90">
        <f t="shared" ref="J27" si="8">SUM(K27:O27)</f>
        <v>1000</v>
      </c>
      <c r="K27" s="45">
        <v>1000</v>
      </c>
      <c r="L27" s="45"/>
      <c r="M27" s="45"/>
      <c r="N27" s="45"/>
      <c r="O27" s="45"/>
      <c r="P27" s="131"/>
      <c r="Q27" s="124" t="s">
        <v>363</v>
      </c>
      <c r="R27" s="87"/>
      <c r="S27" s="87"/>
      <c r="T27" s="87"/>
      <c r="U27" s="87"/>
      <c r="V27" s="87"/>
      <c r="W27" s="124"/>
    </row>
    <row r="28" spans="1:23" s="93" customFormat="1" ht="114.75" customHeight="1" x14ac:dyDescent="0.25">
      <c r="A28" s="94" t="s">
        <v>111</v>
      </c>
      <c r="B28" s="94" t="s">
        <v>116</v>
      </c>
      <c r="C28" s="130" t="s">
        <v>172</v>
      </c>
      <c r="D28" s="91"/>
      <c r="E28" s="92"/>
      <c r="F28" s="91"/>
      <c r="G28" s="91"/>
      <c r="H28" s="91"/>
      <c r="I28" s="85">
        <f t="shared" ref="I28:O28" si="9">SUM(I29:I31)</f>
        <v>14000</v>
      </c>
      <c r="J28" s="85">
        <f t="shared" si="9"/>
        <v>14000</v>
      </c>
      <c r="K28" s="85">
        <f t="shared" si="9"/>
        <v>0</v>
      </c>
      <c r="L28" s="85">
        <f t="shared" si="9"/>
        <v>3000</v>
      </c>
      <c r="M28" s="85">
        <f t="shared" si="9"/>
        <v>3000</v>
      </c>
      <c r="N28" s="85">
        <f t="shared" si="9"/>
        <v>4000</v>
      </c>
      <c r="O28" s="85">
        <f t="shared" si="9"/>
        <v>4000</v>
      </c>
      <c r="P28" s="95"/>
      <c r="Q28" s="94"/>
      <c r="R28" s="94"/>
      <c r="S28" s="94"/>
      <c r="T28" s="94"/>
      <c r="U28" s="94"/>
      <c r="V28" s="94"/>
      <c r="W28" s="129"/>
    </row>
    <row r="29" spans="1:23" s="125" customFormat="1" ht="97.5" customHeight="1" x14ac:dyDescent="0.25">
      <c r="A29" s="87">
        <v>1</v>
      </c>
      <c r="B29" s="87"/>
      <c r="C29" s="87" t="s">
        <v>74</v>
      </c>
      <c r="D29" s="89" t="s">
        <v>107</v>
      </c>
      <c r="E29" s="88"/>
      <c r="F29" s="89" t="s">
        <v>143</v>
      </c>
      <c r="G29" s="89" t="s">
        <v>146</v>
      </c>
      <c r="H29" s="89">
        <v>2027</v>
      </c>
      <c r="I29" s="90">
        <f>J29</f>
        <v>3000</v>
      </c>
      <c r="J29" s="90">
        <f>SUM(K29:O29)</f>
        <v>3000</v>
      </c>
      <c r="K29" s="90"/>
      <c r="L29" s="90">
        <v>3000</v>
      </c>
      <c r="M29" s="90"/>
      <c r="N29" s="90"/>
      <c r="O29" s="90"/>
      <c r="P29" s="131"/>
      <c r="Q29" s="87" t="s">
        <v>328</v>
      </c>
      <c r="R29" s="87"/>
      <c r="S29" s="87"/>
      <c r="T29" s="87"/>
      <c r="U29" s="87"/>
      <c r="V29" s="87"/>
      <c r="W29" s="123"/>
    </row>
    <row r="30" spans="1:23" s="125" customFormat="1" ht="112.5" customHeight="1" x14ac:dyDescent="0.25">
      <c r="A30" s="87">
        <v>2</v>
      </c>
      <c r="B30" s="87"/>
      <c r="C30" s="87" t="s">
        <v>75</v>
      </c>
      <c r="D30" s="89" t="s">
        <v>107</v>
      </c>
      <c r="E30" s="88"/>
      <c r="F30" s="89" t="s">
        <v>143</v>
      </c>
      <c r="G30" s="89" t="s">
        <v>146</v>
      </c>
      <c r="H30" s="89">
        <v>2028</v>
      </c>
      <c r="I30" s="90">
        <f>J30</f>
        <v>3000</v>
      </c>
      <c r="J30" s="90">
        <f>SUM(K30:O30)</f>
        <v>3000</v>
      </c>
      <c r="K30" s="90"/>
      <c r="L30" s="90"/>
      <c r="M30" s="90">
        <v>3000</v>
      </c>
      <c r="N30" s="90"/>
      <c r="O30" s="90"/>
      <c r="P30" s="131"/>
      <c r="Q30" s="87" t="s">
        <v>330</v>
      </c>
      <c r="R30" s="87"/>
      <c r="S30" s="87"/>
      <c r="T30" s="87"/>
      <c r="U30" s="87"/>
      <c r="V30" s="87"/>
      <c r="W30" s="123"/>
    </row>
    <row r="31" spans="1:23" s="93" customFormat="1" ht="110.25" customHeight="1" x14ac:dyDescent="0.25">
      <c r="A31" s="87">
        <v>3</v>
      </c>
      <c r="B31" s="87"/>
      <c r="C31" s="87" t="s">
        <v>80</v>
      </c>
      <c r="D31" s="89" t="s">
        <v>107</v>
      </c>
      <c r="E31" s="88"/>
      <c r="F31" s="89" t="s">
        <v>143</v>
      </c>
      <c r="G31" s="89" t="s">
        <v>146</v>
      </c>
      <c r="H31" s="89" t="s">
        <v>121</v>
      </c>
      <c r="I31" s="90">
        <f>J31</f>
        <v>8000</v>
      </c>
      <c r="J31" s="90">
        <f>SUM(K31:O31)</f>
        <v>8000</v>
      </c>
      <c r="K31" s="85"/>
      <c r="L31" s="85"/>
      <c r="M31" s="85"/>
      <c r="N31" s="90">
        <v>4000</v>
      </c>
      <c r="O31" s="90">
        <v>4000</v>
      </c>
      <c r="P31" s="95"/>
      <c r="Q31" s="87" t="s">
        <v>328</v>
      </c>
      <c r="R31" s="94"/>
      <c r="S31" s="94"/>
      <c r="T31" s="94"/>
      <c r="U31" s="94"/>
      <c r="V31" s="94"/>
      <c r="W31" s="129"/>
    </row>
    <row r="32" spans="1:23" s="93" customFormat="1" ht="89.25" customHeight="1" x14ac:dyDescent="0.25">
      <c r="A32" s="94" t="s">
        <v>177</v>
      </c>
      <c r="B32" s="94" t="s">
        <v>117</v>
      </c>
      <c r="C32" s="130" t="s">
        <v>175</v>
      </c>
      <c r="D32" s="91" t="s">
        <v>107</v>
      </c>
      <c r="E32" s="92"/>
      <c r="F32" s="91" t="s">
        <v>143</v>
      </c>
      <c r="G32" s="91"/>
      <c r="H32" s="91" t="s">
        <v>298</v>
      </c>
      <c r="I32" s="85">
        <f>J32</f>
        <v>7500</v>
      </c>
      <c r="J32" s="85">
        <f>SUM(K32:O32)</f>
        <v>7500</v>
      </c>
      <c r="K32" s="85">
        <v>1500</v>
      </c>
      <c r="L32" s="85">
        <v>1500</v>
      </c>
      <c r="M32" s="85">
        <v>1500</v>
      </c>
      <c r="N32" s="85">
        <v>1500</v>
      </c>
      <c r="O32" s="85">
        <v>1500</v>
      </c>
      <c r="P32" s="95"/>
      <c r="Q32" s="94" t="s">
        <v>176</v>
      </c>
      <c r="R32" s="94"/>
      <c r="S32" s="94"/>
      <c r="T32" s="94"/>
      <c r="U32" s="94"/>
      <c r="V32" s="94"/>
      <c r="W32" s="129"/>
    </row>
    <row r="33" spans="1:23" s="93" customFormat="1" ht="111.75" customHeight="1" x14ac:dyDescent="0.25">
      <c r="A33" s="94" t="s">
        <v>178</v>
      </c>
      <c r="B33" s="94" t="s">
        <v>118</v>
      </c>
      <c r="C33" s="130" t="s">
        <v>296</v>
      </c>
      <c r="D33" s="91" t="s">
        <v>107</v>
      </c>
      <c r="E33" s="92"/>
      <c r="F33" s="91" t="s">
        <v>143</v>
      </c>
      <c r="G33" s="91"/>
      <c r="H33" s="91" t="s">
        <v>298</v>
      </c>
      <c r="I33" s="85">
        <f>J33</f>
        <v>4500</v>
      </c>
      <c r="J33" s="85">
        <v>4500</v>
      </c>
      <c r="K33" s="85">
        <v>900</v>
      </c>
      <c r="L33" s="85">
        <v>900</v>
      </c>
      <c r="M33" s="85">
        <v>900</v>
      </c>
      <c r="N33" s="85">
        <v>900</v>
      </c>
      <c r="O33" s="85">
        <v>900</v>
      </c>
      <c r="P33" s="95"/>
      <c r="Q33" s="94" t="s">
        <v>299</v>
      </c>
      <c r="R33" s="94"/>
      <c r="S33" s="94"/>
      <c r="T33" s="94"/>
      <c r="U33" s="94"/>
      <c r="V33" s="94"/>
      <c r="W33" s="129"/>
    </row>
    <row r="34" spans="1:23" s="93" customFormat="1" ht="71.25" customHeight="1" x14ac:dyDescent="0.25">
      <c r="A34" s="94" t="s">
        <v>183</v>
      </c>
      <c r="B34" s="94" t="s">
        <v>119</v>
      </c>
      <c r="C34" s="130" t="s">
        <v>336</v>
      </c>
      <c r="D34" s="91"/>
      <c r="E34" s="92"/>
      <c r="F34" s="91"/>
      <c r="G34" s="91"/>
      <c r="H34" s="91"/>
      <c r="I34" s="85">
        <f>SUM(I35:I40)</f>
        <v>24565</v>
      </c>
      <c r="J34" s="85">
        <f t="shared" ref="J34:O34" si="10">SUM(J35:J40)</f>
        <v>24565</v>
      </c>
      <c r="K34" s="85">
        <f t="shared" si="10"/>
        <v>0</v>
      </c>
      <c r="L34" s="85">
        <f t="shared" si="10"/>
        <v>0</v>
      </c>
      <c r="M34" s="85">
        <f t="shared" si="10"/>
        <v>7940</v>
      </c>
      <c r="N34" s="85">
        <f t="shared" si="10"/>
        <v>8000</v>
      </c>
      <c r="O34" s="85">
        <f t="shared" si="10"/>
        <v>8625</v>
      </c>
      <c r="P34" s="95"/>
      <c r="Q34" s="94"/>
      <c r="R34" s="94"/>
      <c r="S34" s="94"/>
      <c r="T34" s="94"/>
      <c r="U34" s="94"/>
      <c r="V34" s="94"/>
      <c r="W34" s="129"/>
    </row>
    <row r="35" spans="1:23" s="125" customFormat="1" ht="69" customHeight="1" x14ac:dyDescent="0.25">
      <c r="A35" s="87">
        <v>1</v>
      </c>
      <c r="B35" s="87"/>
      <c r="C35" s="132" t="s">
        <v>147</v>
      </c>
      <c r="D35" s="89" t="s">
        <v>107</v>
      </c>
      <c r="E35" s="88"/>
      <c r="F35" s="89" t="s">
        <v>143</v>
      </c>
      <c r="G35" s="133" t="s">
        <v>190</v>
      </c>
      <c r="H35" s="89">
        <v>2028</v>
      </c>
      <c r="I35" s="90">
        <f t="shared" ref="I35:I40" si="11">J35</f>
        <v>1600</v>
      </c>
      <c r="J35" s="90">
        <f t="shared" ref="J35:J40" si="12">SUM(K35:O35)</f>
        <v>1600</v>
      </c>
      <c r="K35" s="90"/>
      <c r="L35" s="90"/>
      <c r="M35" s="90">
        <v>1600</v>
      </c>
      <c r="N35" s="90"/>
      <c r="O35" s="90"/>
      <c r="P35" s="131"/>
      <c r="Q35" s="87" t="s">
        <v>182</v>
      </c>
      <c r="R35" s="87"/>
      <c r="S35" s="87"/>
      <c r="T35" s="87"/>
      <c r="U35" s="87"/>
      <c r="V35" s="87"/>
      <c r="W35" s="123" t="s">
        <v>179</v>
      </c>
    </row>
    <row r="36" spans="1:23" s="125" customFormat="1" ht="69" customHeight="1" x14ac:dyDescent="0.25">
      <c r="A36" s="87">
        <v>2</v>
      </c>
      <c r="B36" s="87"/>
      <c r="C36" s="132" t="s">
        <v>148</v>
      </c>
      <c r="D36" s="89" t="s">
        <v>107</v>
      </c>
      <c r="E36" s="88"/>
      <c r="F36" s="89" t="s">
        <v>143</v>
      </c>
      <c r="G36" s="133" t="s">
        <v>151</v>
      </c>
      <c r="H36" s="89">
        <v>2028</v>
      </c>
      <c r="I36" s="90">
        <f t="shared" si="11"/>
        <v>2200</v>
      </c>
      <c r="J36" s="90">
        <f t="shared" si="12"/>
        <v>2200</v>
      </c>
      <c r="K36" s="90"/>
      <c r="L36" s="90"/>
      <c r="M36" s="90">
        <v>2200</v>
      </c>
      <c r="N36" s="90"/>
      <c r="O36" s="90"/>
      <c r="P36" s="131"/>
      <c r="Q36" s="87" t="s">
        <v>182</v>
      </c>
      <c r="R36" s="87"/>
      <c r="S36" s="87"/>
      <c r="T36" s="87"/>
      <c r="U36" s="87"/>
      <c r="V36" s="87"/>
      <c r="W36" s="123" t="s">
        <v>179</v>
      </c>
    </row>
    <row r="37" spans="1:23" s="125" customFormat="1" ht="69" customHeight="1" x14ac:dyDescent="0.25">
      <c r="A37" s="87">
        <v>3</v>
      </c>
      <c r="B37" s="87"/>
      <c r="C37" s="134" t="s">
        <v>149</v>
      </c>
      <c r="D37" s="89" t="s">
        <v>107</v>
      </c>
      <c r="E37" s="88"/>
      <c r="F37" s="89" t="s">
        <v>143</v>
      </c>
      <c r="G37" s="133" t="s">
        <v>185</v>
      </c>
      <c r="H37" s="89">
        <v>2028</v>
      </c>
      <c r="I37" s="90">
        <f t="shared" si="11"/>
        <v>4140</v>
      </c>
      <c r="J37" s="90">
        <f t="shared" si="12"/>
        <v>4140</v>
      </c>
      <c r="K37" s="90"/>
      <c r="L37" s="90"/>
      <c r="M37" s="90">
        <v>4140</v>
      </c>
      <c r="N37" s="135"/>
      <c r="O37" s="90"/>
      <c r="P37" s="131"/>
      <c r="Q37" s="87" t="s">
        <v>182</v>
      </c>
      <c r="R37" s="87"/>
      <c r="S37" s="87"/>
      <c r="T37" s="87"/>
      <c r="U37" s="87"/>
      <c r="V37" s="87"/>
      <c r="W37" s="123" t="s">
        <v>180</v>
      </c>
    </row>
    <row r="38" spans="1:23" s="154" customFormat="1" ht="78" customHeight="1" x14ac:dyDescent="0.25">
      <c r="A38" s="87">
        <v>4</v>
      </c>
      <c r="B38" s="160"/>
      <c r="C38" s="165" t="s">
        <v>313</v>
      </c>
      <c r="D38" s="122" t="s">
        <v>107</v>
      </c>
      <c r="E38" s="160"/>
      <c r="F38" s="122" t="s">
        <v>143</v>
      </c>
      <c r="G38" s="160" t="s">
        <v>222</v>
      </c>
      <c r="H38" s="160">
        <v>2029</v>
      </c>
      <c r="I38" s="90">
        <f t="shared" si="11"/>
        <v>5000</v>
      </c>
      <c r="J38" s="90">
        <f t="shared" si="12"/>
        <v>5000</v>
      </c>
      <c r="K38" s="161"/>
      <c r="L38" s="161"/>
      <c r="M38" s="161"/>
      <c r="N38" s="161">
        <v>5000</v>
      </c>
      <c r="O38" s="161"/>
      <c r="P38" s="160"/>
      <c r="Q38" s="160" t="s">
        <v>206</v>
      </c>
      <c r="R38" s="160"/>
      <c r="S38" s="160"/>
      <c r="T38" s="160"/>
      <c r="U38" s="160"/>
      <c r="V38" s="160"/>
      <c r="W38" s="123" t="s">
        <v>180</v>
      </c>
    </row>
    <row r="39" spans="1:23" s="154" customFormat="1" ht="93" customHeight="1" x14ac:dyDescent="0.25">
      <c r="A39" s="156">
        <v>5</v>
      </c>
      <c r="B39" s="160"/>
      <c r="C39" s="150" t="s">
        <v>254</v>
      </c>
      <c r="D39" s="89" t="s">
        <v>107</v>
      </c>
      <c r="E39" s="87"/>
      <c r="F39" s="89" t="s">
        <v>143</v>
      </c>
      <c r="G39" s="87" t="s">
        <v>222</v>
      </c>
      <c r="H39" s="160" t="s">
        <v>121</v>
      </c>
      <c r="I39" s="90">
        <f t="shared" si="11"/>
        <v>5000</v>
      </c>
      <c r="J39" s="90">
        <f t="shared" si="12"/>
        <v>5000</v>
      </c>
      <c r="K39" s="90"/>
      <c r="L39" s="161"/>
      <c r="M39" s="161"/>
      <c r="N39" s="161">
        <v>3000</v>
      </c>
      <c r="O39" s="161">
        <v>2000</v>
      </c>
      <c r="P39" s="160"/>
      <c r="Q39" s="156" t="s">
        <v>206</v>
      </c>
      <c r="R39" s="160"/>
      <c r="S39" s="160"/>
      <c r="T39" s="160"/>
      <c r="U39" s="160"/>
      <c r="V39" s="160"/>
      <c r="W39" s="160"/>
    </row>
    <row r="40" spans="1:23" s="138" customFormat="1" ht="69" customHeight="1" x14ac:dyDescent="0.25">
      <c r="A40" s="87">
        <v>6</v>
      </c>
      <c r="B40" s="87"/>
      <c r="C40" s="139" t="s">
        <v>150</v>
      </c>
      <c r="D40" s="89" t="s">
        <v>107</v>
      </c>
      <c r="E40" s="88"/>
      <c r="F40" s="89" t="s">
        <v>143</v>
      </c>
      <c r="G40" s="133" t="s">
        <v>186</v>
      </c>
      <c r="H40" s="89">
        <v>2030</v>
      </c>
      <c r="I40" s="90">
        <f t="shared" si="11"/>
        <v>6625</v>
      </c>
      <c r="J40" s="90">
        <f t="shared" si="12"/>
        <v>6625</v>
      </c>
      <c r="K40" s="90"/>
      <c r="L40" s="90"/>
      <c r="M40" s="90"/>
      <c r="N40" s="90"/>
      <c r="O40" s="161">
        <f>8925-2300</f>
        <v>6625</v>
      </c>
      <c r="P40" s="137"/>
      <c r="Q40" s="87" t="s">
        <v>182</v>
      </c>
      <c r="R40" s="87"/>
      <c r="S40" s="87"/>
      <c r="T40" s="87"/>
      <c r="U40" s="87"/>
      <c r="V40" s="87"/>
      <c r="W40" s="123" t="s">
        <v>181</v>
      </c>
    </row>
    <row r="41" spans="1:23" s="93" customFormat="1" ht="63.75" customHeight="1" x14ac:dyDescent="0.25">
      <c r="A41" s="94" t="s">
        <v>187</v>
      </c>
      <c r="B41" s="94" t="s">
        <v>120</v>
      </c>
      <c r="C41" s="130" t="s">
        <v>354</v>
      </c>
      <c r="D41" s="91"/>
      <c r="E41" s="92"/>
      <c r="F41" s="91"/>
      <c r="G41" s="91"/>
      <c r="H41" s="91"/>
      <c r="I41" s="85">
        <f>I42+I43</f>
        <v>4700</v>
      </c>
      <c r="J41" s="85">
        <f t="shared" ref="J41:O41" si="13">J42+J43</f>
        <v>4700</v>
      </c>
      <c r="K41" s="85">
        <f t="shared" si="13"/>
        <v>0</v>
      </c>
      <c r="L41" s="85">
        <f t="shared" si="13"/>
        <v>1500</v>
      </c>
      <c r="M41" s="85">
        <f t="shared" si="13"/>
        <v>3200</v>
      </c>
      <c r="N41" s="85">
        <f t="shared" si="13"/>
        <v>0</v>
      </c>
      <c r="O41" s="85">
        <f t="shared" si="13"/>
        <v>0</v>
      </c>
      <c r="P41" s="95"/>
      <c r="Q41" s="94"/>
      <c r="R41" s="94"/>
      <c r="S41" s="94"/>
      <c r="T41" s="94"/>
      <c r="U41" s="94"/>
      <c r="V41" s="94"/>
      <c r="W41" s="129"/>
    </row>
    <row r="42" spans="1:23" s="125" customFormat="1" ht="63.75" customHeight="1" x14ac:dyDescent="0.25">
      <c r="A42" s="87">
        <v>1</v>
      </c>
      <c r="B42" s="87"/>
      <c r="C42" s="188" t="s">
        <v>356</v>
      </c>
      <c r="D42" s="89" t="s">
        <v>107</v>
      </c>
      <c r="E42" s="88"/>
      <c r="F42" s="89" t="s">
        <v>143</v>
      </c>
      <c r="G42" s="89" t="s">
        <v>355</v>
      </c>
      <c r="H42" s="89" t="s">
        <v>115</v>
      </c>
      <c r="I42" s="90">
        <f t="shared" ref="I42" si="14">J42</f>
        <v>3500</v>
      </c>
      <c r="J42" s="90">
        <f t="shared" ref="J42" si="15">SUM(K42:O42)</f>
        <v>3500</v>
      </c>
      <c r="K42" s="90"/>
      <c r="L42" s="90">
        <v>1500</v>
      </c>
      <c r="M42" s="90">
        <v>2000</v>
      </c>
      <c r="N42" s="90"/>
      <c r="O42" s="90"/>
      <c r="P42" s="131"/>
      <c r="Q42" s="87" t="s">
        <v>359</v>
      </c>
      <c r="R42" s="87"/>
      <c r="S42" s="87"/>
      <c r="T42" s="87"/>
      <c r="U42" s="87"/>
      <c r="V42" s="87"/>
      <c r="W42" s="123"/>
    </row>
    <row r="43" spans="1:23" s="125" customFormat="1" ht="60" customHeight="1" x14ac:dyDescent="0.25">
      <c r="A43" s="87">
        <v>2</v>
      </c>
      <c r="B43" s="87"/>
      <c r="C43" s="188" t="s">
        <v>357</v>
      </c>
      <c r="D43" s="89" t="s">
        <v>107</v>
      </c>
      <c r="E43" s="88"/>
      <c r="F43" s="89" t="s">
        <v>143</v>
      </c>
      <c r="G43" s="89" t="s">
        <v>358</v>
      </c>
      <c r="H43" s="89">
        <v>2028</v>
      </c>
      <c r="I43" s="90">
        <f t="shared" ref="I43" si="16">J43</f>
        <v>1200</v>
      </c>
      <c r="J43" s="90">
        <f t="shared" ref="J43" si="17">SUM(K43:O43)</f>
        <v>1200</v>
      </c>
      <c r="K43" s="90"/>
      <c r="L43" s="90"/>
      <c r="M43" s="90">
        <v>1200</v>
      </c>
      <c r="N43" s="90"/>
      <c r="O43" s="90"/>
      <c r="P43" s="131"/>
      <c r="Q43" s="87" t="s">
        <v>359</v>
      </c>
      <c r="R43" s="87"/>
      <c r="S43" s="87"/>
      <c r="T43" s="87"/>
      <c r="U43" s="87"/>
      <c r="V43" s="87"/>
      <c r="W43" s="123"/>
    </row>
    <row r="44" spans="1:23" s="140" customFormat="1" ht="75.75" customHeight="1" x14ac:dyDescent="0.25">
      <c r="A44" s="193" t="s">
        <v>203</v>
      </c>
      <c r="B44" s="193" t="s">
        <v>297</v>
      </c>
      <c r="C44" s="141" t="s">
        <v>188</v>
      </c>
      <c r="D44" s="193"/>
      <c r="E44" s="193"/>
      <c r="F44" s="193"/>
      <c r="G44" s="193"/>
      <c r="H44" s="94"/>
      <c r="I44" s="85">
        <f t="shared" ref="I44:I47" si="18">J44</f>
        <v>6891.0329999999985</v>
      </c>
      <c r="J44" s="85">
        <f>SUM(K44:O44)-0.301</f>
        <v>6891.0329999999985</v>
      </c>
      <c r="K44" s="142">
        <f>2000-320-900+1477+0.051</f>
        <v>2257.0509999999999</v>
      </c>
      <c r="L44" s="142">
        <f>1680-900</f>
        <v>780</v>
      </c>
      <c r="M44" s="142">
        <f>1680-900</f>
        <v>780</v>
      </c>
      <c r="N44" s="142">
        <f>2500-320-900</f>
        <v>1280</v>
      </c>
      <c r="O44" s="142">
        <f>3014.283-320-900</f>
        <v>1794.2829999999999</v>
      </c>
      <c r="P44" s="193"/>
      <c r="Q44" s="193"/>
      <c r="R44" s="193"/>
      <c r="S44" s="193"/>
      <c r="T44" s="193"/>
      <c r="U44" s="193"/>
      <c r="V44" s="193"/>
      <c r="W44" s="193"/>
    </row>
    <row r="45" spans="1:23" s="168" customFormat="1" ht="61.5" customHeight="1" x14ac:dyDescent="0.25">
      <c r="A45" s="190" t="s">
        <v>124</v>
      </c>
      <c r="B45" s="217" t="s">
        <v>334</v>
      </c>
      <c r="C45" s="217"/>
      <c r="D45" s="190"/>
      <c r="E45" s="190"/>
      <c r="F45" s="190"/>
      <c r="G45" s="190"/>
      <c r="H45" s="190"/>
      <c r="I45" s="102">
        <f t="shared" si="18"/>
        <v>20000</v>
      </c>
      <c r="J45" s="102">
        <f>J46+J47+J48</f>
        <v>20000</v>
      </c>
      <c r="K45" s="102">
        <f t="shared" ref="K45:O45" si="19">K46+K47+K48</f>
        <v>4000</v>
      </c>
      <c r="L45" s="102">
        <f t="shared" si="19"/>
        <v>4000</v>
      </c>
      <c r="M45" s="102">
        <f t="shared" si="19"/>
        <v>4000</v>
      </c>
      <c r="N45" s="102">
        <f t="shared" si="19"/>
        <v>4000</v>
      </c>
      <c r="O45" s="102">
        <f t="shared" si="19"/>
        <v>4000</v>
      </c>
      <c r="P45" s="190"/>
      <c r="Q45" s="190"/>
      <c r="R45" s="190"/>
      <c r="S45" s="190"/>
      <c r="T45" s="190"/>
      <c r="U45" s="190"/>
      <c r="V45" s="190"/>
      <c r="W45" s="190" t="s">
        <v>335</v>
      </c>
    </row>
    <row r="46" spans="1:23" s="140" customFormat="1" ht="75.75" customHeight="1" x14ac:dyDescent="0.25">
      <c r="A46" s="193" t="s">
        <v>105</v>
      </c>
      <c r="B46" s="193" t="s">
        <v>106</v>
      </c>
      <c r="C46" s="141" t="s">
        <v>338</v>
      </c>
      <c r="D46" s="193"/>
      <c r="E46" s="193"/>
      <c r="F46" s="193"/>
      <c r="G46" s="193"/>
      <c r="H46" s="94"/>
      <c r="I46" s="85">
        <f t="shared" si="18"/>
        <v>400</v>
      </c>
      <c r="J46" s="85">
        <f>SUM(K46:O46)</f>
        <v>400</v>
      </c>
      <c r="K46" s="142">
        <v>80</v>
      </c>
      <c r="L46" s="142">
        <v>80</v>
      </c>
      <c r="M46" s="142">
        <v>80</v>
      </c>
      <c r="N46" s="142">
        <v>80</v>
      </c>
      <c r="O46" s="142">
        <v>80</v>
      </c>
      <c r="P46" s="193"/>
      <c r="Q46" s="193"/>
      <c r="R46" s="193"/>
      <c r="S46" s="193"/>
      <c r="T46" s="193"/>
      <c r="U46" s="193"/>
      <c r="V46" s="193"/>
      <c r="W46" s="193"/>
    </row>
    <row r="47" spans="1:23" s="140" customFormat="1" ht="109.5" customHeight="1" x14ac:dyDescent="0.25">
      <c r="A47" s="193" t="s">
        <v>108</v>
      </c>
      <c r="B47" s="193" t="s">
        <v>113</v>
      </c>
      <c r="C47" s="141" t="s">
        <v>339</v>
      </c>
      <c r="D47" s="193"/>
      <c r="E47" s="193"/>
      <c r="F47" s="193"/>
      <c r="G47" s="193"/>
      <c r="H47" s="94"/>
      <c r="I47" s="85">
        <f t="shared" si="18"/>
        <v>1500</v>
      </c>
      <c r="J47" s="85">
        <f>SUM(K47:O47)</f>
        <v>1500</v>
      </c>
      <c r="K47" s="142">
        <v>300</v>
      </c>
      <c r="L47" s="142">
        <v>300</v>
      </c>
      <c r="M47" s="142">
        <v>300</v>
      </c>
      <c r="N47" s="142">
        <v>300</v>
      </c>
      <c r="O47" s="142">
        <v>300</v>
      </c>
      <c r="P47" s="193"/>
      <c r="Q47" s="193"/>
      <c r="R47" s="193"/>
      <c r="S47" s="193"/>
      <c r="T47" s="193"/>
      <c r="U47" s="193"/>
      <c r="V47" s="193"/>
      <c r="W47" s="193" t="s">
        <v>340</v>
      </c>
    </row>
    <row r="48" spans="1:23" s="140" customFormat="1" ht="75.75" customHeight="1" x14ac:dyDescent="0.25">
      <c r="A48" s="193" t="s">
        <v>110</v>
      </c>
      <c r="B48" s="193" t="s">
        <v>114</v>
      </c>
      <c r="C48" s="141" t="s">
        <v>337</v>
      </c>
      <c r="D48" s="193"/>
      <c r="E48" s="193"/>
      <c r="F48" s="193"/>
      <c r="G48" s="193"/>
      <c r="H48" s="94"/>
      <c r="I48" s="85">
        <f t="shared" ref="I48:I50" si="20">J48</f>
        <v>18100</v>
      </c>
      <c r="J48" s="85">
        <f>J49+J50</f>
        <v>18100</v>
      </c>
      <c r="K48" s="85">
        <f t="shared" ref="K48:O48" si="21">K49+K50</f>
        <v>3620</v>
      </c>
      <c r="L48" s="85">
        <f t="shared" si="21"/>
        <v>3620</v>
      </c>
      <c r="M48" s="85">
        <f t="shared" si="21"/>
        <v>3620</v>
      </c>
      <c r="N48" s="85">
        <f t="shared" si="21"/>
        <v>3620</v>
      </c>
      <c r="O48" s="85">
        <f t="shared" si="21"/>
        <v>3620</v>
      </c>
      <c r="P48" s="193"/>
      <c r="Q48" s="193"/>
      <c r="R48" s="193"/>
      <c r="S48" s="193"/>
      <c r="T48" s="193"/>
      <c r="U48" s="193"/>
      <c r="V48" s="193"/>
      <c r="W48" s="193"/>
    </row>
    <row r="49" spans="1:23" s="152" customFormat="1" ht="120" customHeight="1" x14ac:dyDescent="0.25">
      <c r="A49" s="156">
        <v>1</v>
      </c>
      <c r="B49" s="156"/>
      <c r="C49" s="179" t="s">
        <v>341</v>
      </c>
      <c r="D49" s="156"/>
      <c r="E49" s="156"/>
      <c r="F49" s="156"/>
      <c r="G49" s="156"/>
      <c r="H49" s="87" t="s">
        <v>109</v>
      </c>
      <c r="I49" s="90">
        <f t="shared" si="20"/>
        <v>10000</v>
      </c>
      <c r="J49" s="90">
        <f>SUM(K49:O49)</f>
        <v>10000</v>
      </c>
      <c r="K49" s="157">
        <v>2000</v>
      </c>
      <c r="L49" s="157">
        <v>2000</v>
      </c>
      <c r="M49" s="157">
        <v>2000</v>
      </c>
      <c r="N49" s="157">
        <v>2000</v>
      </c>
      <c r="O49" s="157">
        <v>2000</v>
      </c>
      <c r="P49" s="156"/>
      <c r="Q49" s="87" t="s">
        <v>184</v>
      </c>
      <c r="R49" s="156"/>
      <c r="S49" s="156"/>
      <c r="T49" s="156"/>
      <c r="U49" s="156"/>
      <c r="V49" s="156"/>
      <c r="W49" s="156" t="s">
        <v>365</v>
      </c>
    </row>
    <row r="50" spans="1:23" s="152" customFormat="1" ht="143.25" customHeight="1" x14ac:dyDescent="0.25">
      <c r="A50" s="156">
        <v>2</v>
      </c>
      <c r="B50" s="156"/>
      <c r="C50" s="179" t="s">
        <v>348</v>
      </c>
      <c r="D50" s="156"/>
      <c r="E50" s="156"/>
      <c r="F50" s="156"/>
      <c r="G50" s="156"/>
      <c r="H50" s="87" t="s">
        <v>109</v>
      </c>
      <c r="I50" s="90">
        <f t="shared" si="20"/>
        <v>8100</v>
      </c>
      <c r="J50" s="90">
        <f>SUM(K50:O50)</f>
        <v>8100</v>
      </c>
      <c r="K50" s="157">
        <v>1620</v>
      </c>
      <c r="L50" s="157">
        <v>1620</v>
      </c>
      <c r="M50" s="157">
        <v>1620</v>
      </c>
      <c r="N50" s="157">
        <v>1620</v>
      </c>
      <c r="O50" s="157">
        <v>1620</v>
      </c>
      <c r="P50" s="156"/>
      <c r="Q50" s="156" t="s">
        <v>349</v>
      </c>
      <c r="R50" s="156"/>
      <c r="S50" s="156"/>
      <c r="T50" s="156"/>
      <c r="U50" s="156"/>
      <c r="V50" s="156"/>
      <c r="W50" s="156" t="s">
        <v>347</v>
      </c>
    </row>
    <row r="51" spans="1:23" s="167" customFormat="1" ht="101.25" customHeight="1" x14ac:dyDescent="0.25">
      <c r="A51" s="190" t="s">
        <v>107</v>
      </c>
      <c r="B51" s="217" t="s">
        <v>205</v>
      </c>
      <c r="C51" s="217"/>
      <c r="D51" s="166"/>
      <c r="E51" s="166"/>
      <c r="F51" s="166"/>
      <c r="G51" s="166"/>
      <c r="H51" s="166"/>
      <c r="I51" s="102">
        <f>I52+I65</f>
        <v>12668</v>
      </c>
      <c r="J51" s="102">
        <f t="shared" ref="J51:O51" si="22">J52+J65</f>
        <v>12668</v>
      </c>
      <c r="K51" s="102">
        <f t="shared" si="22"/>
        <v>2270</v>
      </c>
      <c r="L51" s="102">
        <f t="shared" si="22"/>
        <v>2202.5</v>
      </c>
      <c r="M51" s="102">
        <f t="shared" si="22"/>
        <v>2803.5</v>
      </c>
      <c r="N51" s="102">
        <f t="shared" si="22"/>
        <v>2768</v>
      </c>
      <c r="O51" s="102">
        <f t="shared" si="22"/>
        <v>2624</v>
      </c>
      <c r="P51" s="166"/>
      <c r="Q51" s="166"/>
      <c r="R51" s="166"/>
      <c r="S51" s="166"/>
      <c r="T51" s="166"/>
      <c r="U51" s="166"/>
      <c r="V51" s="97"/>
      <c r="W51" s="97" t="s">
        <v>333</v>
      </c>
    </row>
    <row r="52" spans="1:23" s="140" customFormat="1" ht="51" customHeight="1" x14ac:dyDescent="0.25">
      <c r="A52" s="94" t="s">
        <v>342</v>
      </c>
      <c r="B52" s="94"/>
      <c r="C52" s="94" t="s">
        <v>292</v>
      </c>
      <c r="D52" s="193"/>
      <c r="E52" s="193"/>
      <c r="F52" s="193"/>
      <c r="G52" s="193"/>
      <c r="H52" s="94"/>
      <c r="I52" s="142">
        <f>SUM(I53:I64)</f>
        <v>8118</v>
      </c>
      <c r="J52" s="142">
        <f t="shared" ref="J52:O52" si="23">SUM(J53:J64)</f>
        <v>8118</v>
      </c>
      <c r="K52" s="142">
        <f t="shared" si="23"/>
        <v>1620</v>
      </c>
      <c r="L52" s="142">
        <f t="shared" si="23"/>
        <v>1552.5</v>
      </c>
      <c r="M52" s="142">
        <f t="shared" si="23"/>
        <v>1553.5</v>
      </c>
      <c r="N52" s="142">
        <f t="shared" si="23"/>
        <v>1768</v>
      </c>
      <c r="O52" s="142">
        <f t="shared" si="23"/>
        <v>1624</v>
      </c>
      <c r="P52" s="193"/>
      <c r="Q52" s="193"/>
      <c r="R52" s="193"/>
      <c r="S52" s="193"/>
      <c r="T52" s="193"/>
      <c r="U52" s="193"/>
      <c r="V52" s="193"/>
      <c r="W52" s="193"/>
    </row>
    <row r="53" spans="1:23" s="152" customFormat="1" ht="62.25" customHeight="1" x14ac:dyDescent="0.25">
      <c r="A53" s="156">
        <v>1</v>
      </c>
      <c r="B53" s="156"/>
      <c r="C53" s="151" t="s">
        <v>204</v>
      </c>
      <c r="D53" s="89" t="s">
        <v>107</v>
      </c>
      <c r="E53" s="156"/>
      <c r="F53" s="89" t="s">
        <v>143</v>
      </c>
      <c r="G53" s="156" t="s">
        <v>207</v>
      </c>
      <c r="H53" s="87">
        <v>2026</v>
      </c>
      <c r="I53" s="157">
        <f>J53</f>
        <v>513</v>
      </c>
      <c r="J53" s="90">
        <f t="shared" ref="J53:J63" si="24">SUM(K53:O53)</f>
        <v>513</v>
      </c>
      <c r="K53" s="157">
        <v>513</v>
      </c>
      <c r="L53" s="157"/>
      <c r="M53" s="157"/>
      <c r="N53" s="157"/>
      <c r="O53" s="157"/>
      <c r="P53" s="156"/>
      <c r="Q53" s="221" t="s">
        <v>206</v>
      </c>
      <c r="R53" s="156"/>
      <c r="S53" s="156"/>
      <c r="T53" s="156"/>
      <c r="U53" s="156"/>
      <c r="V53" s="156"/>
      <c r="W53" s="156"/>
    </row>
    <row r="54" spans="1:23" s="152" customFormat="1" ht="81.75" customHeight="1" x14ac:dyDescent="0.25">
      <c r="A54" s="156">
        <v>2</v>
      </c>
      <c r="B54" s="156"/>
      <c r="C54" s="151" t="s">
        <v>208</v>
      </c>
      <c r="D54" s="89" t="s">
        <v>107</v>
      </c>
      <c r="E54" s="156"/>
      <c r="F54" s="89" t="s">
        <v>143</v>
      </c>
      <c r="G54" s="156" t="s">
        <v>211</v>
      </c>
      <c r="H54" s="87">
        <v>2026</v>
      </c>
      <c r="I54" s="157">
        <f t="shared" ref="I54:I64" si="25">J54</f>
        <v>756</v>
      </c>
      <c r="J54" s="90">
        <f t="shared" si="24"/>
        <v>756</v>
      </c>
      <c r="K54" s="157">
        <v>756</v>
      </c>
      <c r="L54" s="157"/>
      <c r="M54" s="157"/>
      <c r="N54" s="157"/>
      <c r="O54" s="157"/>
      <c r="P54" s="156"/>
      <c r="Q54" s="221"/>
      <c r="R54" s="156"/>
      <c r="S54" s="156"/>
      <c r="T54" s="156"/>
      <c r="U54" s="156"/>
      <c r="V54" s="156"/>
      <c r="W54" s="156"/>
    </row>
    <row r="55" spans="1:23" s="152" customFormat="1" ht="93" customHeight="1" x14ac:dyDescent="0.25">
      <c r="A55" s="156">
        <v>3</v>
      </c>
      <c r="B55" s="156"/>
      <c r="C55" s="151" t="s">
        <v>209</v>
      </c>
      <c r="D55" s="89" t="s">
        <v>107</v>
      </c>
      <c r="E55" s="156"/>
      <c r="F55" s="89" t="s">
        <v>143</v>
      </c>
      <c r="G55" s="156" t="s">
        <v>212</v>
      </c>
      <c r="H55" s="87">
        <v>2026</v>
      </c>
      <c r="I55" s="157">
        <f t="shared" si="25"/>
        <v>351</v>
      </c>
      <c r="J55" s="90">
        <f t="shared" si="24"/>
        <v>351</v>
      </c>
      <c r="K55" s="157">
        <v>351</v>
      </c>
      <c r="L55" s="157"/>
      <c r="M55" s="157"/>
      <c r="N55" s="157"/>
      <c r="O55" s="157"/>
      <c r="P55" s="156"/>
      <c r="Q55" s="221"/>
      <c r="R55" s="156"/>
      <c r="S55" s="156"/>
      <c r="T55" s="156"/>
      <c r="U55" s="156"/>
      <c r="V55" s="156"/>
      <c r="W55" s="156"/>
    </row>
    <row r="56" spans="1:23" s="152" customFormat="1" ht="91.5" customHeight="1" x14ac:dyDescent="0.25">
      <c r="A56" s="156">
        <v>4</v>
      </c>
      <c r="B56" s="156"/>
      <c r="C56" s="151" t="s">
        <v>210</v>
      </c>
      <c r="D56" s="89" t="s">
        <v>107</v>
      </c>
      <c r="E56" s="156"/>
      <c r="F56" s="89" t="s">
        <v>143</v>
      </c>
      <c r="G56" s="156" t="s">
        <v>213</v>
      </c>
      <c r="H56" s="87">
        <v>2027</v>
      </c>
      <c r="I56" s="157">
        <f t="shared" si="25"/>
        <v>945.00000000000011</v>
      </c>
      <c r="J56" s="90">
        <f t="shared" si="24"/>
        <v>945.00000000000011</v>
      </c>
      <c r="K56" s="157"/>
      <c r="L56" s="157">
        <v>945.00000000000011</v>
      </c>
      <c r="M56" s="157"/>
      <c r="N56" s="157"/>
      <c r="O56" s="157"/>
      <c r="P56" s="156"/>
      <c r="Q56" s="221"/>
      <c r="R56" s="156"/>
      <c r="S56" s="156"/>
      <c r="T56" s="156"/>
      <c r="U56" s="156"/>
      <c r="V56" s="156"/>
      <c r="W56" s="156"/>
    </row>
    <row r="57" spans="1:23" s="152" customFormat="1" ht="76.5" customHeight="1" x14ac:dyDescent="0.25">
      <c r="A57" s="156">
        <v>5</v>
      </c>
      <c r="B57" s="156"/>
      <c r="C57" s="151" t="s">
        <v>216</v>
      </c>
      <c r="D57" s="89" t="s">
        <v>107</v>
      </c>
      <c r="E57" s="156"/>
      <c r="F57" s="89" t="s">
        <v>143</v>
      </c>
      <c r="G57" s="156" t="s">
        <v>218</v>
      </c>
      <c r="H57" s="87">
        <v>2027</v>
      </c>
      <c r="I57" s="157">
        <f t="shared" si="25"/>
        <v>607.5</v>
      </c>
      <c r="J57" s="90">
        <f t="shared" si="24"/>
        <v>607.5</v>
      </c>
      <c r="K57" s="157"/>
      <c r="L57" s="157">
        <v>607.5</v>
      </c>
      <c r="M57" s="157"/>
      <c r="N57" s="157"/>
      <c r="O57" s="157"/>
      <c r="P57" s="156"/>
      <c r="Q57" s="221"/>
      <c r="R57" s="156"/>
      <c r="S57" s="156"/>
      <c r="T57" s="156"/>
      <c r="U57" s="156"/>
      <c r="V57" s="156"/>
      <c r="W57" s="156"/>
    </row>
    <row r="58" spans="1:23" s="152" customFormat="1" ht="57" customHeight="1" x14ac:dyDescent="0.25">
      <c r="A58" s="156">
        <v>6</v>
      </c>
      <c r="B58" s="156"/>
      <c r="C58" s="151" t="s">
        <v>217</v>
      </c>
      <c r="D58" s="89" t="s">
        <v>107</v>
      </c>
      <c r="E58" s="156"/>
      <c r="F58" s="89" t="s">
        <v>143</v>
      </c>
      <c r="G58" s="156" t="s">
        <v>219</v>
      </c>
      <c r="H58" s="87">
        <v>2028</v>
      </c>
      <c r="I58" s="157">
        <f t="shared" si="25"/>
        <v>283.5</v>
      </c>
      <c r="J58" s="90">
        <f t="shared" si="24"/>
        <v>283.5</v>
      </c>
      <c r="K58" s="157"/>
      <c r="L58" s="157"/>
      <c r="M58" s="157">
        <v>283.5</v>
      </c>
      <c r="N58" s="157"/>
      <c r="O58" s="157"/>
      <c r="P58" s="156"/>
      <c r="Q58" s="221"/>
      <c r="R58" s="156"/>
      <c r="S58" s="156"/>
      <c r="T58" s="156"/>
      <c r="U58" s="156"/>
      <c r="V58" s="156"/>
      <c r="W58" s="156"/>
    </row>
    <row r="59" spans="1:23" s="153" customFormat="1" ht="50.25" customHeight="1" x14ac:dyDescent="0.25">
      <c r="A59" s="156">
        <v>7</v>
      </c>
      <c r="B59" s="158"/>
      <c r="C59" s="151" t="s">
        <v>239</v>
      </c>
      <c r="D59" s="89" t="s">
        <v>107</v>
      </c>
      <c r="E59" s="156"/>
      <c r="F59" s="89" t="s">
        <v>143</v>
      </c>
      <c r="G59" s="156" t="s">
        <v>236</v>
      </c>
      <c r="H59" s="87">
        <v>2028</v>
      </c>
      <c r="I59" s="157">
        <f t="shared" si="25"/>
        <v>270</v>
      </c>
      <c r="J59" s="90">
        <f t="shared" si="24"/>
        <v>270</v>
      </c>
      <c r="K59" s="157"/>
      <c r="L59" s="159"/>
      <c r="M59" s="157">
        <v>270</v>
      </c>
      <c r="N59" s="159"/>
      <c r="O59" s="159"/>
      <c r="P59" s="158"/>
      <c r="Q59" s="221"/>
      <c r="R59" s="158"/>
      <c r="S59" s="158"/>
      <c r="T59" s="158"/>
      <c r="U59" s="158"/>
      <c r="V59" s="158"/>
      <c r="W59" s="158"/>
    </row>
    <row r="60" spans="1:23" s="154" customFormat="1" ht="67.5" customHeight="1" x14ac:dyDescent="0.25">
      <c r="A60" s="156">
        <v>8</v>
      </c>
      <c r="B60" s="160"/>
      <c r="C60" s="151" t="s">
        <v>238</v>
      </c>
      <c r="D60" s="89" t="s">
        <v>107</v>
      </c>
      <c r="E60" s="87"/>
      <c r="F60" s="89" t="s">
        <v>143</v>
      </c>
      <c r="G60" s="87" t="s">
        <v>235</v>
      </c>
      <c r="H60" s="87">
        <v>2028</v>
      </c>
      <c r="I60" s="157">
        <f t="shared" si="25"/>
        <v>1000</v>
      </c>
      <c r="J60" s="90">
        <f t="shared" si="24"/>
        <v>1000</v>
      </c>
      <c r="K60" s="90"/>
      <c r="L60" s="161"/>
      <c r="M60" s="90">
        <v>1000</v>
      </c>
      <c r="N60" s="161"/>
      <c r="O60" s="161"/>
      <c r="P60" s="160"/>
      <c r="Q60" s="221"/>
      <c r="R60" s="160"/>
      <c r="S60" s="160"/>
      <c r="T60" s="160"/>
      <c r="U60" s="160"/>
      <c r="V60" s="160"/>
      <c r="W60" s="160"/>
    </row>
    <row r="61" spans="1:23" s="154" customFormat="1" ht="45.75" customHeight="1" x14ac:dyDescent="0.25">
      <c r="A61" s="156">
        <v>9</v>
      </c>
      <c r="B61" s="160"/>
      <c r="C61" s="151" t="s">
        <v>240</v>
      </c>
      <c r="D61" s="89" t="s">
        <v>107</v>
      </c>
      <c r="E61" s="87"/>
      <c r="F61" s="89" t="s">
        <v>143</v>
      </c>
      <c r="G61" s="87" t="s">
        <v>237</v>
      </c>
      <c r="H61" s="87">
        <v>2029</v>
      </c>
      <c r="I61" s="157">
        <f t="shared" si="25"/>
        <v>1150</v>
      </c>
      <c r="J61" s="90">
        <f t="shared" si="24"/>
        <v>1150</v>
      </c>
      <c r="K61" s="90"/>
      <c r="L61" s="161"/>
      <c r="M61" s="161"/>
      <c r="N61" s="90">
        <v>1150</v>
      </c>
      <c r="O61" s="161"/>
      <c r="P61" s="160"/>
      <c r="Q61" s="221"/>
      <c r="R61" s="160"/>
      <c r="S61" s="160"/>
      <c r="T61" s="160"/>
      <c r="U61" s="160"/>
      <c r="V61" s="160"/>
      <c r="W61" s="160"/>
    </row>
    <row r="62" spans="1:23" s="154" customFormat="1" ht="96" customHeight="1" x14ac:dyDescent="0.25">
      <c r="A62" s="156">
        <v>10</v>
      </c>
      <c r="B62" s="160"/>
      <c r="C62" s="151" t="s">
        <v>261</v>
      </c>
      <c r="D62" s="89" t="s">
        <v>107</v>
      </c>
      <c r="E62" s="87"/>
      <c r="F62" s="89" t="s">
        <v>143</v>
      </c>
      <c r="G62" s="87" t="s">
        <v>232</v>
      </c>
      <c r="H62" s="87" t="s">
        <v>121</v>
      </c>
      <c r="I62" s="157">
        <f t="shared" si="25"/>
        <v>918</v>
      </c>
      <c r="J62" s="90">
        <f t="shared" si="24"/>
        <v>918</v>
      </c>
      <c r="K62" s="90"/>
      <c r="L62" s="161"/>
      <c r="M62" s="161"/>
      <c r="N62" s="90">
        <v>618</v>
      </c>
      <c r="O62" s="90">
        <v>300</v>
      </c>
      <c r="P62" s="160"/>
      <c r="Q62" s="221"/>
      <c r="R62" s="160"/>
      <c r="S62" s="160"/>
      <c r="T62" s="160"/>
      <c r="U62" s="160"/>
      <c r="V62" s="160"/>
      <c r="W62" s="160"/>
    </row>
    <row r="63" spans="1:23" s="154" customFormat="1" ht="96" customHeight="1" x14ac:dyDescent="0.25">
      <c r="A63" s="156">
        <v>11</v>
      </c>
      <c r="B63" s="160"/>
      <c r="C63" s="151" t="s">
        <v>257</v>
      </c>
      <c r="D63" s="89" t="s">
        <v>107</v>
      </c>
      <c r="E63" s="87"/>
      <c r="F63" s="89" t="s">
        <v>143</v>
      </c>
      <c r="G63" s="87" t="s">
        <v>231</v>
      </c>
      <c r="H63" s="87">
        <v>2030</v>
      </c>
      <c r="I63" s="157">
        <f t="shared" si="25"/>
        <v>624</v>
      </c>
      <c r="J63" s="90">
        <f t="shared" si="24"/>
        <v>624</v>
      </c>
      <c r="K63" s="90"/>
      <c r="L63" s="161"/>
      <c r="M63" s="161"/>
      <c r="N63" s="161"/>
      <c r="O63" s="90">
        <v>624</v>
      </c>
      <c r="P63" s="160"/>
      <c r="Q63" s="221"/>
      <c r="R63" s="160"/>
      <c r="S63" s="160"/>
      <c r="T63" s="160"/>
      <c r="U63" s="160"/>
      <c r="V63" s="160"/>
      <c r="W63" s="160"/>
    </row>
    <row r="64" spans="1:23" s="153" customFormat="1" ht="63" customHeight="1" x14ac:dyDescent="0.25">
      <c r="A64" s="156">
        <v>12</v>
      </c>
      <c r="B64" s="158"/>
      <c r="C64" s="151" t="s">
        <v>283</v>
      </c>
      <c r="D64" s="89" t="s">
        <v>107</v>
      </c>
      <c r="E64" s="87"/>
      <c r="F64" s="89" t="s">
        <v>143</v>
      </c>
      <c r="G64" s="156" t="s">
        <v>236</v>
      </c>
      <c r="H64" s="87">
        <v>2030</v>
      </c>
      <c r="I64" s="157">
        <f t="shared" si="25"/>
        <v>700</v>
      </c>
      <c r="J64" s="90">
        <f>SUM(K64:O64)</f>
        <v>700</v>
      </c>
      <c r="K64" s="157"/>
      <c r="L64" s="159"/>
      <c r="M64" s="159"/>
      <c r="N64" s="159"/>
      <c r="O64" s="157">
        <v>700</v>
      </c>
      <c r="P64" s="158"/>
      <c r="Q64" s="221"/>
      <c r="R64" s="158"/>
      <c r="S64" s="158"/>
      <c r="T64" s="158"/>
      <c r="U64" s="158"/>
      <c r="V64" s="158"/>
      <c r="W64" s="158"/>
    </row>
    <row r="65" spans="1:23" s="163" customFormat="1" ht="55.5" customHeight="1" x14ac:dyDescent="0.25">
      <c r="A65" s="94" t="s">
        <v>343</v>
      </c>
      <c r="B65" s="94"/>
      <c r="C65" s="94" t="s">
        <v>293</v>
      </c>
      <c r="D65" s="94"/>
      <c r="E65" s="94"/>
      <c r="F65" s="94"/>
      <c r="G65" s="94"/>
      <c r="H65" s="94"/>
      <c r="I65" s="85">
        <f>I66+I67</f>
        <v>4550</v>
      </c>
      <c r="J65" s="85">
        <f>J66+J67</f>
        <v>4550</v>
      </c>
      <c r="K65" s="85">
        <f t="shared" ref="K65:O65" si="26">K66+K67</f>
        <v>650</v>
      </c>
      <c r="L65" s="85">
        <f t="shared" si="26"/>
        <v>650</v>
      </c>
      <c r="M65" s="85">
        <f t="shared" si="26"/>
        <v>1250</v>
      </c>
      <c r="N65" s="85">
        <f t="shared" si="26"/>
        <v>1000</v>
      </c>
      <c r="O65" s="85">
        <f t="shared" si="26"/>
        <v>1000</v>
      </c>
      <c r="P65" s="85"/>
      <c r="Q65" s="94"/>
      <c r="R65" s="94"/>
      <c r="S65" s="94"/>
      <c r="T65" s="94"/>
      <c r="U65" s="94"/>
      <c r="V65" s="94"/>
      <c r="W65" s="94"/>
    </row>
    <row r="66" spans="1:23" s="154" customFormat="1" ht="115.5" customHeight="1" x14ac:dyDescent="0.25">
      <c r="A66" s="87">
        <v>1</v>
      </c>
      <c r="B66" s="160"/>
      <c r="C66" s="150" t="s">
        <v>248</v>
      </c>
      <c r="D66" s="89" t="s">
        <v>107</v>
      </c>
      <c r="E66" s="87"/>
      <c r="F66" s="89" t="s">
        <v>143</v>
      </c>
      <c r="G66" s="87" t="s">
        <v>250</v>
      </c>
      <c r="H66" s="87" t="s">
        <v>112</v>
      </c>
      <c r="I66" s="90">
        <f>J66</f>
        <v>1300</v>
      </c>
      <c r="J66" s="90">
        <f>SUM(K66:O66)</f>
        <v>1300</v>
      </c>
      <c r="K66" s="90">
        <v>650</v>
      </c>
      <c r="L66" s="90">
        <v>650</v>
      </c>
      <c r="M66" s="161"/>
      <c r="N66" s="161"/>
      <c r="O66" s="161"/>
      <c r="P66" s="160"/>
      <c r="Q66" s="87" t="s">
        <v>249</v>
      </c>
      <c r="R66" s="160"/>
      <c r="S66" s="160"/>
      <c r="T66" s="160"/>
      <c r="U66" s="160"/>
      <c r="V66" s="160"/>
      <c r="W66" s="216" t="s">
        <v>300</v>
      </c>
    </row>
    <row r="67" spans="1:23" s="162" customFormat="1" ht="85.5" customHeight="1" x14ac:dyDescent="0.25">
      <c r="A67" s="87">
        <v>2</v>
      </c>
      <c r="B67" s="87"/>
      <c r="C67" s="150" t="s">
        <v>290</v>
      </c>
      <c r="D67" s="89" t="s">
        <v>107</v>
      </c>
      <c r="E67" s="87"/>
      <c r="F67" s="89" t="s">
        <v>143</v>
      </c>
      <c r="G67" s="87" t="s">
        <v>291</v>
      </c>
      <c r="H67" s="87" t="s">
        <v>314</v>
      </c>
      <c r="I67" s="90">
        <f>J67</f>
        <v>3250</v>
      </c>
      <c r="J67" s="90">
        <f>SUM(K67:O67)</f>
        <v>3250</v>
      </c>
      <c r="K67" s="90"/>
      <c r="L67" s="161"/>
      <c r="M67" s="90">
        <v>1250</v>
      </c>
      <c r="N67" s="90">
        <v>1000</v>
      </c>
      <c r="O67" s="90">
        <v>1000</v>
      </c>
      <c r="P67" s="90"/>
      <c r="Q67" s="87" t="s">
        <v>295</v>
      </c>
      <c r="R67" s="87"/>
      <c r="S67" s="87"/>
      <c r="T67" s="87"/>
      <c r="U67" s="87"/>
      <c r="V67" s="87"/>
      <c r="W67" s="216"/>
    </row>
    <row r="68" spans="1:23" s="168" customFormat="1" ht="89.25" customHeight="1" x14ac:dyDescent="0.25">
      <c r="A68" s="190" t="s">
        <v>214</v>
      </c>
      <c r="B68" s="217" t="s">
        <v>215</v>
      </c>
      <c r="C68" s="217"/>
      <c r="D68" s="190"/>
      <c r="E68" s="190"/>
      <c r="F68" s="190"/>
      <c r="G68" s="190"/>
      <c r="H68" s="190"/>
      <c r="I68" s="102">
        <f>I69+I100</f>
        <v>29402.75</v>
      </c>
      <c r="J68" s="102">
        <f t="shared" ref="J68:O68" si="27">J69+J100</f>
        <v>29402.75</v>
      </c>
      <c r="K68" s="102">
        <f t="shared" si="27"/>
        <v>9797</v>
      </c>
      <c r="L68" s="102">
        <f t="shared" si="27"/>
        <v>10064.5</v>
      </c>
      <c r="M68" s="102">
        <f t="shared" si="27"/>
        <v>3179.25</v>
      </c>
      <c r="N68" s="102">
        <f t="shared" si="27"/>
        <v>3145.5</v>
      </c>
      <c r="O68" s="102">
        <f t="shared" si="27"/>
        <v>3216.5</v>
      </c>
      <c r="P68" s="190"/>
      <c r="Q68" s="190"/>
      <c r="R68" s="190"/>
      <c r="S68" s="190"/>
      <c r="T68" s="190"/>
      <c r="U68" s="190"/>
      <c r="V68" s="190"/>
      <c r="W68" s="190" t="s">
        <v>305</v>
      </c>
    </row>
    <row r="69" spans="1:23" s="163" customFormat="1" ht="94.5" customHeight="1" x14ac:dyDescent="0.25">
      <c r="A69" s="94" t="s">
        <v>351</v>
      </c>
      <c r="B69" s="94"/>
      <c r="C69" s="94" t="s">
        <v>352</v>
      </c>
      <c r="D69" s="94"/>
      <c r="E69" s="94"/>
      <c r="F69" s="94"/>
      <c r="G69" s="94"/>
      <c r="H69" s="94"/>
      <c r="I69" s="85">
        <f>SUM(I70:I99)</f>
        <v>15902.75</v>
      </c>
      <c r="J69" s="85">
        <f t="shared" ref="J69:O69" si="28">SUM(J70:J99)</f>
        <v>15902.75</v>
      </c>
      <c r="K69" s="85">
        <f t="shared" si="28"/>
        <v>3297</v>
      </c>
      <c r="L69" s="85">
        <f t="shared" si="28"/>
        <v>3064.5</v>
      </c>
      <c r="M69" s="85">
        <f t="shared" si="28"/>
        <v>3179.25</v>
      </c>
      <c r="N69" s="85">
        <f t="shared" si="28"/>
        <v>3145.5</v>
      </c>
      <c r="O69" s="85">
        <f t="shared" si="28"/>
        <v>3216.5</v>
      </c>
      <c r="P69" s="94"/>
      <c r="Q69" s="94"/>
      <c r="R69" s="94"/>
      <c r="S69" s="94"/>
      <c r="T69" s="94"/>
      <c r="U69" s="94"/>
      <c r="V69" s="94"/>
      <c r="W69" s="94" t="s">
        <v>364</v>
      </c>
    </row>
    <row r="70" spans="1:23" s="152" customFormat="1" ht="66" customHeight="1" x14ac:dyDescent="0.25">
      <c r="A70" s="156">
        <v>1</v>
      </c>
      <c r="B70" s="156"/>
      <c r="C70" s="151" t="s">
        <v>220</v>
      </c>
      <c r="D70" s="89" t="s">
        <v>107</v>
      </c>
      <c r="E70" s="156"/>
      <c r="F70" s="89" t="s">
        <v>143</v>
      </c>
      <c r="G70" s="156" t="s">
        <v>221</v>
      </c>
      <c r="H70" s="87">
        <v>2026</v>
      </c>
      <c r="I70" s="157">
        <f>J70</f>
        <v>624</v>
      </c>
      <c r="J70" s="90">
        <f t="shared" ref="J70:J99" si="29">SUM(K70:O70)</f>
        <v>624</v>
      </c>
      <c r="K70" s="157">
        <v>624</v>
      </c>
      <c r="L70" s="157"/>
      <c r="M70" s="157"/>
      <c r="N70" s="157"/>
      <c r="O70" s="157"/>
      <c r="P70" s="156"/>
      <c r="Q70" s="156" t="s">
        <v>331</v>
      </c>
      <c r="R70" s="156"/>
      <c r="S70" s="156"/>
      <c r="T70" s="156"/>
      <c r="U70" s="156"/>
      <c r="V70" s="156"/>
      <c r="W70" s="156"/>
    </row>
    <row r="71" spans="1:23" s="154" customFormat="1" ht="87" customHeight="1" x14ac:dyDescent="0.25">
      <c r="A71" s="156">
        <v>2</v>
      </c>
      <c r="B71" s="160"/>
      <c r="C71" s="151" t="s">
        <v>223</v>
      </c>
      <c r="D71" s="89" t="s">
        <v>107</v>
      </c>
      <c r="E71" s="156"/>
      <c r="F71" s="89" t="s">
        <v>143</v>
      </c>
      <c r="G71" s="87" t="s">
        <v>229</v>
      </c>
      <c r="H71" s="87">
        <v>2026</v>
      </c>
      <c r="I71" s="157">
        <f t="shared" ref="I71:I99" si="30">J71</f>
        <v>472.50000000000006</v>
      </c>
      <c r="J71" s="90">
        <f t="shared" si="29"/>
        <v>472.50000000000006</v>
      </c>
      <c r="K71" s="90">
        <v>472.50000000000006</v>
      </c>
      <c r="L71" s="161"/>
      <c r="M71" s="161"/>
      <c r="N71" s="161"/>
      <c r="O71" s="161"/>
      <c r="P71" s="160"/>
      <c r="Q71" s="156" t="s">
        <v>206</v>
      </c>
      <c r="R71" s="160"/>
      <c r="S71" s="160"/>
      <c r="T71" s="160"/>
      <c r="U71" s="160"/>
      <c r="V71" s="160"/>
      <c r="W71" s="160"/>
    </row>
    <row r="72" spans="1:23" s="154" customFormat="1" ht="81" customHeight="1" x14ac:dyDescent="0.25">
      <c r="A72" s="156">
        <v>3</v>
      </c>
      <c r="B72" s="160"/>
      <c r="C72" s="151" t="s">
        <v>224</v>
      </c>
      <c r="D72" s="89" t="s">
        <v>107</v>
      </c>
      <c r="E72" s="156"/>
      <c r="F72" s="89" t="s">
        <v>143</v>
      </c>
      <c r="G72" s="87" t="s">
        <v>230</v>
      </c>
      <c r="H72" s="87">
        <v>2026</v>
      </c>
      <c r="I72" s="157">
        <f t="shared" si="30"/>
        <v>634.5</v>
      </c>
      <c r="J72" s="90">
        <f t="shared" si="29"/>
        <v>634.5</v>
      </c>
      <c r="K72" s="90">
        <v>634.5</v>
      </c>
      <c r="L72" s="161"/>
      <c r="M72" s="161"/>
      <c r="N72" s="161"/>
      <c r="O72" s="161"/>
      <c r="P72" s="160"/>
      <c r="Q72" s="156" t="s">
        <v>206</v>
      </c>
      <c r="R72" s="160"/>
      <c r="S72" s="160"/>
      <c r="T72" s="160"/>
      <c r="U72" s="160"/>
      <c r="V72" s="160"/>
      <c r="W72" s="160"/>
    </row>
    <row r="73" spans="1:23" s="154" customFormat="1" ht="81.75" customHeight="1" x14ac:dyDescent="0.25">
      <c r="A73" s="156">
        <v>4</v>
      </c>
      <c r="B73" s="160"/>
      <c r="C73" s="151" t="s">
        <v>225</v>
      </c>
      <c r="D73" s="89" t="s">
        <v>107</v>
      </c>
      <c r="E73" s="156"/>
      <c r="F73" s="89" t="s">
        <v>143</v>
      </c>
      <c r="G73" s="87" t="s">
        <v>231</v>
      </c>
      <c r="H73" s="87">
        <v>2026</v>
      </c>
      <c r="I73" s="157">
        <f t="shared" si="30"/>
        <v>648</v>
      </c>
      <c r="J73" s="90">
        <f t="shared" si="29"/>
        <v>648</v>
      </c>
      <c r="K73" s="90">
        <v>648</v>
      </c>
      <c r="L73" s="161"/>
      <c r="M73" s="161"/>
      <c r="N73" s="161"/>
      <c r="O73" s="161"/>
      <c r="P73" s="160"/>
      <c r="Q73" s="156" t="s">
        <v>206</v>
      </c>
      <c r="R73" s="160"/>
      <c r="S73" s="160"/>
      <c r="T73" s="160"/>
      <c r="U73" s="160"/>
      <c r="V73" s="160"/>
      <c r="W73" s="160"/>
    </row>
    <row r="74" spans="1:23" s="154" customFormat="1" ht="87.75" customHeight="1" x14ac:dyDescent="0.25">
      <c r="A74" s="156">
        <v>5</v>
      </c>
      <c r="B74" s="160"/>
      <c r="C74" s="151" t="s">
        <v>226</v>
      </c>
      <c r="D74" s="89" t="s">
        <v>107</v>
      </c>
      <c r="E74" s="156"/>
      <c r="F74" s="89" t="s">
        <v>143</v>
      </c>
      <c r="G74" s="87" t="s">
        <v>232</v>
      </c>
      <c r="H74" s="87">
        <v>2026</v>
      </c>
      <c r="I74" s="157">
        <f t="shared" si="30"/>
        <v>918.00000000000011</v>
      </c>
      <c r="J74" s="90">
        <f t="shared" si="29"/>
        <v>918.00000000000011</v>
      </c>
      <c r="K74" s="90">
        <v>918.00000000000011</v>
      </c>
      <c r="L74" s="161"/>
      <c r="M74" s="161"/>
      <c r="N74" s="161"/>
      <c r="O74" s="161"/>
      <c r="P74" s="160"/>
      <c r="Q74" s="156" t="s">
        <v>206</v>
      </c>
      <c r="R74" s="160"/>
      <c r="S74" s="160"/>
      <c r="T74" s="160"/>
      <c r="U74" s="160"/>
      <c r="V74" s="160"/>
      <c r="W74" s="160"/>
    </row>
    <row r="75" spans="1:23" s="154" customFormat="1" ht="81.75" customHeight="1" x14ac:dyDescent="0.25">
      <c r="A75" s="156">
        <v>6</v>
      </c>
      <c r="B75" s="160"/>
      <c r="C75" s="151" t="s">
        <v>227</v>
      </c>
      <c r="D75" s="89" t="s">
        <v>107</v>
      </c>
      <c r="E75" s="156"/>
      <c r="F75" s="89" t="s">
        <v>143</v>
      </c>
      <c r="G75" s="87" t="s">
        <v>233</v>
      </c>
      <c r="H75" s="87">
        <v>2027</v>
      </c>
      <c r="I75" s="157">
        <f t="shared" si="30"/>
        <v>1039.5</v>
      </c>
      <c r="J75" s="90">
        <f t="shared" si="29"/>
        <v>1039.5</v>
      </c>
      <c r="K75" s="90"/>
      <c r="L75" s="90">
        <v>1039.5</v>
      </c>
      <c r="M75" s="161"/>
      <c r="N75" s="161"/>
      <c r="O75" s="161"/>
      <c r="P75" s="160"/>
      <c r="Q75" s="156" t="s">
        <v>206</v>
      </c>
      <c r="R75" s="160"/>
      <c r="S75" s="160"/>
      <c r="T75" s="160"/>
      <c r="U75" s="160"/>
      <c r="V75" s="160"/>
      <c r="W75" s="160"/>
    </row>
    <row r="76" spans="1:23" s="153" customFormat="1" ht="96.75" customHeight="1" x14ac:dyDescent="0.25">
      <c r="A76" s="156">
        <v>7</v>
      </c>
      <c r="B76" s="158"/>
      <c r="C76" s="151" t="s">
        <v>228</v>
      </c>
      <c r="D76" s="89" t="s">
        <v>107</v>
      </c>
      <c r="E76" s="156"/>
      <c r="F76" s="89" t="s">
        <v>143</v>
      </c>
      <c r="G76" s="156" t="s">
        <v>222</v>
      </c>
      <c r="H76" s="87">
        <v>2027</v>
      </c>
      <c r="I76" s="157">
        <f t="shared" si="30"/>
        <v>2025.0000000000002</v>
      </c>
      <c r="J76" s="90">
        <f t="shared" si="29"/>
        <v>2025.0000000000002</v>
      </c>
      <c r="K76" s="157"/>
      <c r="L76" s="157">
        <v>2025.0000000000002</v>
      </c>
      <c r="M76" s="159"/>
      <c r="N76" s="159"/>
      <c r="O76" s="159"/>
      <c r="P76" s="158"/>
      <c r="Q76" s="156" t="s">
        <v>206</v>
      </c>
      <c r="R76" s="158"/>
      <c r="S76" s="158"/>
      <c r="T76" s="158"/>
      <c r="U76" s="158"/>
      <c r="V76" s="158"/>
      <c r="W76" s="158"/>
    </row>
    <row r="77" spans="1:23" s="154" customFormat="1" ht="120.75" customHeight="1" x14ac:dyDescent="0.25">
      <c r="A77" s="156">
        <v>8</v>
      </c>
      <c r="B77" s="160"/>
      <c r="C77" s="150" t="s">
        <v>243</v>
      </c>
      <c r="D77" s="89" t="s">
        <v>107</v>
      </c>
      <c r="E77" s="87"/>
      <c r="F77" s="89" t="s">
        <v>143</v>
      </c>
      <c r="G77" s="87" t="s">
        <v>218</v>
      </c>
      <c r="H77" s="87">
        <v>2028</v>
      </c>
      <c r="I77" s="157">
        <f t="shared" si="30"/>
        <v>607.5</v>
      </c>
      <c r="J77" s="90">
        <f t="shared" si="29"/>
        <v>607.5</v>
      </c>
      <c r="K77" s="90"/>
      <c r="L77" s="90"/>
      <c r="M77" s="90">
        <v>607.5</v>
      </c>
      <c r="N77" s="161"/>
      <c r="O77" s="161"/>
      <c r="P77" s="160"/>
      <c r="Q77" s="156" t="s">
        <v>206</v>
      </c>
      <c r="R77" s="160"/>
      <c r="S77" s="160"/>
      <c r="T77" s="160"/>
      <c r="U77" s="160"/>
      <c r="V77" s="160"/>
      <c r="W77" s="160"/>
    </row>
    <row r="78" spans="1:23" s="154" customFormat="1" ht="96" customHeight="1" x14ac:dyDescent="0.25">
      <c r="A78" s="156">
        <v>9</v>
      </c>
      <c r="B78" s="160"/>
      <c r="C78" s="150" t="s">
        <v>245</v>
      </c>
      <c r="D78" s="89" t="s">
        <v>107</v>
      </c>
      <c r="E78" s="87"/>
      <c r="F78" s="89" t="s">
        <v>143</v>
      </c>
      <c r="G78" s="87" t="s">
        <v>244</v>
      </c>
      <c r="H78" s="87">
        <v>2028</v>
      </c>
      <c r="I78" s="157">
        <f t="shared" si="30"/>
        <v>877.50000000000011</v>
      </c>
      <c r="J78" s="90">
        <f t="shared" si="29"/>
        <v>877.50000000000011</v>
      </c>
      <c r="K78" s="90"/>
      <c r="L78" s="90"/>
      <c r="M78" s="90">
        <v>877.50000000000011</v>
      </c>
      <c r="N78" s="161"/>
      <c r="O78" s="161"/>
      <c r="P78" s="160"/>
      <c r="Q78" s="156" t="s">
        <v>206</v>
      </c>
      <c r="R78" s="160"/>
      <c r="S78" s="160"/>
      <c r="T78" s="160"/>
      <c r="U78" s="160"/>
      <c r="V78" s="160"/>
      <c r="W78" s="160"/>
    </row>
    <row r="79" spans="1:23" s="154" customFormat="1" ht="78.75" customHeight="1" x14ac:dyDescent="0.25">
      <c r="A79" s="156">
        <v>10</v>
      </c>
      <c r="B79" s="160"/>
      <c r="C79" s="150" t="s">
        <v>252</v>
      </c>
      <c r="D79" s="89" t="s">
        <v>107</v>
      </c>
      <c r="E79" s="87"/>
      <c r="F79" s="89" t="s">
        <v>143</v>
      </c>
      <c r="G79" s="87" t="s">
        <v>236</v>
      </c>
      <c r="H79" s="87">
        <v>2028</v>
      </c>
      <c r="I79" s="157">
        <f t="shared" si="30"/>
        <v>270</v>
      </c>
      <c r="J79" s="90">
        <f t="shared" si="29"/>
        <v>270</v>
      </c>
      <c r="K79" s="90"/>
      <c r="L79" s="90"/>
      <c r="M79" s="90">
        <v>270</v>
      </c>
      <c r="N79" s="161"/>
      <c r="O79" s="161"/>
      <c r="P79" s="160"/>
      <c r="Q79" s="156" t="s">
        <v>206</v>
      </c>
      <c r="R79" s="160"/>
      <c r="S79" s="160"/>
      <c r="T79" s="160"/>
      <c r="U79" s="160"/>
      <c r="V79" s="160"/>
      <c r="W79" s="160"/>
    </row>
    <row r="80" spans="1:23" s="154" customFormat="1" ht="89.25" customHeight="1" x14ac:dyDescent="0.25">
      <c r="A80" s="156">
        <v>11</v>
      </c>
      <c r="B80" s="160"/>
      <c r="C80" s="150" t="s">
        <v>253</v>
      </c>
      <c r="D80" s="89" t="s">
        <v>107</v>
      </c>
      <c r="E80" s="87"/>
      <c r="F80" s="89" t="s">
        <v>143</v>
      </c>
      <c r="G80" s="87" t="s">
        <v>255</v>
      </c>
      <c r="H80" s="87">
        <v>2028</v>
      </c>
      <c r="I80" s="157">
        <f t="shared" si="30"/>
        <v>249.75000000000003</v>
      </c>
      <c r="J80" s="90">
        <f t="shared" si="29"/>
        <v>249.75000000000003</v>
      </c>
      <c r="K80" s="90"/>
      <c r="L80" s="90"/>
      <c r="M80" s="90">
        <v>249.75000000000003</v>
      </c>
      <c r="N80" s="161"/>
      <c r="O80" s="161"/>
      <c r="P80" s="160"/>
      <c r="Q80" s="156" t="s">
        <v>206</v>
      </c>
      <c r="R80" s="160"/>
      <c r="S80" s="160"/>
      <c r="T80" s="160"/>
      <c r="U80" s="160"/>
      <c r="V80" s="160"/>
      <c r="W80" s="160"/>
    </row>
    <row r="81" spans="1:23" s="154" customFormat="1" ht="77.25" customHeight="1" x14ac:dyDescent="0.25">
      <c r="A81" s="156">
        <v>12</v>
      </c>
      <c r="B81" s="160"/>
      <c r="C81" s="150" t="s">
        <v>262</v>
      </c>
      <c r="D81" s="89" t="s">
        <v>107</v>
      </c>
      <c r="E81" s="87"/>
      <c r="F81" s="89" t="s">
        <v>143</v>
      </c>
      <c r="G81" s="87" t="s">
        <v>242</v>
      </c>
      <c r="H81" s="87">
        <v>2028</v>
      </c>
      <c r="I81" s="157">
        <f t="shared" si="30"/>
        <v>337.5</v>
      </c>
      <c r="J81" s="90">
        <f t="shared" si="29"/>
        <v>337.5</v>
      </c>
      <c r="K81" s="90"/>
      <c r="L81" s="161"/>
      <c r="M81" s="90">
        <v>337.5</v>
      </c>
      <c r="N81" s="161"/>
      <c r="O81" s="161"/>
      <c r="P81" s="160"/>
      <c r="Q81" s="156" t="s">
        <v>206</v>
      </c>
      <c r="R81" s="160"/>
      <c r="S81" s="160"/>
      <c r="T81" s="160"/>
      <c r="U81" s="160"/>
      <c r="V81" s="160"/>
      <c r="W81" s="160"/>
    </row>
    <row r="82" spans="1:23" s="154" customFormat="1" ht="83.25" customHeight="1" x14ac:dyDescent="0.25">
      <c r="A82" s="156">
        <v>13</v>
      </c>
      <c r="B82" s="160"/>
      <c r="C82" s="150" t="s">
        <v>263</v>
      </c>
      <c r="D82" s="89" t="s">
        <v>107</v>
      </c>
      <c r="E82" s="87"/>
      <c r="F82" s="89" t="s">
        <v>143</v>
      </c>
      <c r="G82" s="87" t="s">
        <v>266</v>
      </c>
      <c r="H82" s="87">
        <v>2028</v>
      </c>
      <c r="I82" s="157">
        <f t="shared" si="30"/>
        <v>94.5</v>
      </c>
      <c r="J82" s="90">
        <f t="shared" si="29"/>
        <v>94.5</v>
      </c>
      <c r="K82" s="90"/>
      <c r="L82" s="161"/>
      <c r="M82" s="90">
        <v>94.5</v>
      </c>
      <c r="N82" s="161"/>
      <c r="O82" s="161"/>
      <c r="P82" s="160"/>
      <c r="Q82" s="156" t="s">
        <v>206</v>
      </c>
      <c r="R82" s="160"/>
      <c r="S82" s="160"/>
      <c r="T82" s="160"/>
      <c r="U82" s="160"/>
      <c r="V82" s="160"/>
      <c r="W82" s="160"/>
    </row>
    <row r="83" spans="1:23" s="154" customFormat="1" ht="93.75" customHeight="1" x14ac:dyDescent="0.25">
      <c r="A83" s="156">
        <v>14</v>
      </c>
      <c r="B83" s="160"/>
      <c r="C83" s="150" t="s">
        <v>264</v>
      </c>
      <c r="D83" s="89" t="s">
        <v>107</v>
      </c>
      <c r="E83" s="87"/>
      <c r="F83" s="89" t="s">
        <v>143</v>
      </c>
      <c r="G83" s="87" t="s">
        <v>267</v>
      </c>
      <c r="H83" s="87">
        <v>2028</v>
      </c>
      <c r="I83" s="157">
        <f t="shared" si="30"/>
        <v>162</v>
      </c>
      <c r="J83" s="90">
        <f t="shared" si="29"/>
        <v>162</v>
      </c>
      <c r="K83" s="90"/>
      <c r="L83" s="161"/>
      <c r="M83" s="90">
        <v>162</v>
      </c>
      <c r="N83" s="161"/>
      <c r="O83" s="161"/>
      <c r="P83" s="160"/>
      <c r="Q83" s="156" t="s">
        <v>206</v>
      </c>
      <c r="R83" s="160"/>
      <c r="S83" s="160"/>
      <c r="T83" s="160"/>
      <c r="U83" s="160"/>
      <c r="V83" s="160"/>
      <c r="W83" s="160"/>
    </row>
    <row r="84" spans="1:23" s="154" customFormat="1" ht="95.25" customHeight="1" x14ac:dyDescent="0.25">
      <c r="A84" s="156">
        <v>15</v>
      </c>
      <c r="B84" s="160"/>
      <c r="C84" s="150" t="s">
        <v>265</v>
      </c>
      <c r="D84" s="89" t="s">
        <v>107</v>
      </c>
      <c r="E84" s="87"/>
      <c r="F84" s="89" t="s">
        <v>143</v>
      </c>
      <c r="G84" s="87" t="s">
        <v>268</v>
      </c>
      <c r="H84" s="87">
        <v>2028</v>
      </c>
      <c r="I84" s="157">
        <f t="shared" si="30"/>
        <v>580.5</v>
      </c>
      <c r="J84" s="90">
        <f t="shared" si="29"/>
        <v>580.5</v>
      </c>
      <c r="K84" s="90"/>
      <c r="L84" s="161"/>
      <c r="M84" s="90">
        <v>580.5</v>
      </c>
      <c r="N84" s="161"/>
      <c r="O84" s="161"/>
      <c r="P84" s="160"/>
      <c r="Q84" s="164" t="s">
        <v>269</v>
      </c>
      <c r="R84" s="160"/>
      <c r="S84" s="160"/>
      <c r="T84" s="160"/>
      <c r="U84" s="160"/>
      <c r="V84" s="160"/>
      <c r="W84" s="160"/>
    </row>
    <row r="85" spans="1:23" s="154" customFormat="1" ht="86.25" customHeight="1" x14ac:dyDescent="0.25">
      <c r="A85" s="156">
        <v>16</v>
      </c>
      <c r="B85" s="160"/>
      <c r="C85" s="150" t="s">
        <v>275</v>
      </c>
      <c r="D85" s="89" t="s">
        <v>107</v>
      </c>
      <c r="E85" s="87"/>
      <c r="F85" s="89" t="s">
        <v>143</v>
      </c>
      <c r="G85" s="87" t="s">
        <v>267</v>
      </c>
      <c r="H85" s="87">
        <v>2029</v>
      </c>
      <c r="I85" s="157">
        <f t="shared" si="30"/>
        <v>162</v>
      </c>
      <c r="J85" s="90">
        <f t="shared" si="29"/>
        <v>162</v>
      </c>
      <c r="K85" s="90"/>
      <c r="L85" s="161"/>
      <c r="M85" s="161"/>
      <c r="N85" s="90">
        <v>162</v>
      </c>
      <c r="O85" s="161"/>
      <c r="P85" s="160"/>
      <c r="Q85" s="156" t="s">
        <v>206</v>
      </c>
      <c r="R85" s="160"/>
      <c r="S85" s="160"/>
      <c r="T85" s="160"/>
      <c r="U85" s="160"/>
      <c r="V85" s="160"/>
      <c r="W85" s="160"/>
    </row>
    <row r="86" spans="1:23" s="154" customFormat="1" ht="99.75" customHeight="1" x14ac:dyDescent="0.25">
      <c r="A86" s="156">
        <v>17</v>
      </c>
      <c r="B86" s="160"/>
      <c r="C86" s="150" t="s">
        <v>276</v>
      </c>
      <c r="D86" s="89" t="s">
        <v>107</v>
      </c>
      <c r="E86" s="87"/>
      <c r="F86" s="89" t="s">
        <v>143</v>
      </c>
      <c r="G86" s="87" t="s">
        <v>270</v>
      </c>
      <c r="H86" s="87">
        <v>2029</v>
      </c>
      <c r="I86" s="157">
        <f t="shared" si="30"/>
        <v>243.00000000000003</v>
      </c>
      <c r="J86" s="90">
        <f t="shared" si="29"/>
        <v>243.00000000000003</v>
      </c>
      <c r="K86" s="90"/>
      <c r="L86" s="161"/>
      <c r="M86" s="161"/>
      <c r="N86" s="90">
        <v>243.00000000000003</v>
      </c>
      <c r="O86" s="161"/>
      <c r="P86" s="160"/>
      <c r="Q86" s="156" t="s">
        <v>206</v>
      </c>
      <c r="R86" s="160"/>
      <c r="S86" s="160"/>
      <c r="T86" s="160"/>
      <c r="U86" s="160"/>
      <c r="V86" s="160"/>
      <c r="W86" s="160"/>
    </row>
    <row r="87" spans="1:23" s="154" customFormat="1" ht="87.75" customHeight="1" x14ac:dyDescent="0.25">
      <c r="A87" s="156">
        <v>18</v>
      </c>
      <c r="B87" s="160"/>
      <c r="C87" s="150" t="s">
        <v>277</v>
      </c>
      <c r="D87" s="89" t="s">
        <v>107</v>
      </c>
      <c r="E87" s="87"/>
      <c r="F87" s="89" t="s">
        <v>143</v>
      </c>
      <c r="G87" s="87" t="s">
        <v>271</v>
      </c>
      <c r="H87" s="87">
        <v>2029</v>
      </c>
      <c r="I87" s="157">
        <f t="shared" si="30"/>
        <v>148.5</v>
      </c>
      <c r="J87" s="90">
        <f t="shared" si="29"/>
        <v>148.5</v>
      </c>
      <c r="K87" s="90"/>
      <c r="L87" s="161"/>
      <c r="M87" s="161"/>
      <c r="N87" s="90">
        <v>148.5</v>
      </c>
      <c r="O87" s="161"/>
      <c r="P87" s="160"/>
      <c r="Q87" s="156" t="s">
        <v>206</v>
      </c>
      <c r="R87" s="160"/>
      <c r="S87" s="160"/>
      <c r="T87" s="160"/>
      <c r="U87" s="160"/>
      <c r="V87" s="160"/>
      <c r="W87" s="160"/>
    </row>
    <row r="88" spans="1:23" s="154" customFormat="1" ht="83.25" customHeight="1" x14ac:dyDescent="0.25">
      <c r="A88" s="156">
        <v>19</v>
      </c>
      <c r="B88" s="160"/>
      <c r="C88" s="150" t="s">
        <v>278</v>
      </c>
      <c r="D88" s="89" t="s">
        <v>107</v>
      </c>
      <c r="E88" s="87"/>
      <c r="F88" s="89" t="s">
        <v>143</v>
      </c>
      <c r="G88" s="87" t="s">
        <v>272</v>
      </c>
      <c r="H88" s="87">
        <v>2029</v>
      </c>
      <c r="I88" s="157">
        <f t="shared" si="30"/>
        <v>810</v>
      </c>
      <c r="J88" s="90">
        <f t="shared" si="29"/>
        <v>810</v>
      </c>
      <c r="K88" s="90"/>
      <c r="L88" s="161"/>
      <c r="M88" s="161"/>
      <c r="N88" s="90">
        <v>810</v>
      </c>
      <c r="O88" s="161"/>
      <c r="P88" s="160"/>
      <c r="Q88" s="164" t="s">
        <v>269</v>
      </c>
      <c r="R88" s="160"/>
      <c r="S88" s="160"/>
      <c r="T88" s="160"/>
      <c r="U88" s="160"/>
      <c r="V88" s="160"/>
      <c r="W88" s="160"/>
    </row>
    <row r="89" spans="1:23" s="154" customFormat="1" ht="102.75" customHeight="1" x14ac:dyDescent="0.25">
      <c r="A89" s="156">
        <v>20</v>
      </c>
      <c r="B89" s="160"/>
      <c r="C89" s="150" t="s">
        <v>279</v>
      </c>
      <c r="D89" s="89" t="s">
        <v>107</v>
      </c>
      <c r="E89" s="87"/>
      <c r="F89" s="89" t="s">
        <v>143</v>
      </c>
      <c r="G89" s="87" t="s">
        <v>273</v>
      </c>
      <c r="H89" s="87">
        <v>2029</v>
      </c>
      <c r="I89" s="157">
        <f t="shared" si="30"/>
        <v>1242</v>
      </c>
      <c r="J89" s="90">
        <f t="shared" si="29"/>
        <v>1242</v>
      </c>
      <c r="K89" s="90"/>
      <c r="L89" s="161"/>
      <c r="M89" s="161"/>
      <c r="N89" s="90">
        <v>1242</v>
      </c>
      <c r="O89" s="161"/>
      <c r="P89" s="160"/>
      <c r="Q89" s="164" t="s">
        <v>269</v>
      </c>
      <c r="R89" s="160"/>
      <c r="S89" s="160"/>
      <c r="T89" s="160"/>
      <c r="U89" s="160"/>
      <c r="V89" s="160"/>
      <c r="W89" s="160"/>
    </row>
    <row r="90" spans="1:23" s="153" customFormat="1" ht="108.75" customHeight="1" x14ac:dyDescent="0.25">
      <c r="A90" s="156">
        <v>21</v>
      </c>
      <c r="B90" s="158"/>
      <c r="C90" s="150" t="s">
        <v>280</v>
      </c>
      <c r="D90" s="89" t="s">
        <v>107</v>
      </c>
      <c r="E90" s="87"/>
      <c r="F90" s="89" t="s">
        <v>143</v>
      </c>
      <c r="G90" s="156" t="s">
        <v>274</v>
      </c>
      <c r="H90" s="87">
        <v>2029</v>
      </c>
      <c r="I90" s="157">
        <f t="shared" si="30"/>
        <v>540</v>
      </c>
      <c r="J90" s="90">
        <f t="shared" si="29"/>
        <v>540</v>
      </c>
      <c r="K90" s="157"/>
      <c r="L90" s="159"/>
      <c r="M90" s="159"/>
      <c r="N90" s="157">
        <v>540</v>
      </c>
      <c r="O90" s="157"/>
      <c r="P90" s="158"/>
      <c r="Q90" s="156" t="s">
        <v>206</v>
      </c>
      <c r="R90" s="158"/>
      <c r="S90" s="158"/>
      <c r="T90" s="158"/>
      <c r="U90" s="158"/>
      <c r="V90" s="158"/>
      <c r="W90" s="158"/>
    </row>
    <row r="91" spans="1:23" s="154" customFormat="1" ht="81" customHeight="1" x14ac:dyDescent="0.25">
      <c r="A91" s="156">
        <v>22</v>
      </c>
      <c r="B91" s="160"/>
      <c r="C91" s="150" t="s">
        <v>332</v>
      </c>
      <c r="D91" s="89" t="s">
        <v>107</v>
      </c>
      <c r="E91" s="87"/>
      <c r="F91" s="89" t="s">
        <v>143</v>
      </c>
      <c r="G91" s="87" t="s">
        <v>234</v>
      </c>
      <c r="H91" s="87">
        <v>2030</v>
      </c>
      <c r="I91" s="157">
        <f t="shared" si="30"/>
        <v>1080</v>
      </c>
      <c r="J91" s="90">
        <f t="shared" si="29"/>
        <v>1080</v>
      </c>
      <c r="K91" s="90"/>
      <c r="L91" s="161"/>
      <c r="M91" s="161"/>
      <c r="N91" s="90"/>
      <c r="O91" s="90">
        <v>1080</v>
      </c>
      <c r="P91" s="160"/>
      <c r="Q91" s="156" t="s">
        <v>206</v>
      </c>
      <c r="R91" s="160"/>
      <c r="S91" s="160"/>
      <c r="T91" s="160"/>
      <c r="U91" s="160"/>
      <c r="V91" s="160"/>
      <c r="W91" s="160"/>
    </row>
    <row r="92" spans="1:23" s="152" customFormat="1" ht="87.75" customHeight="1" x14ac:dyDescent="0.25">
      <c r="A92" s="156">
        <v>23</v>
      </c>
      <c r="B92" s="156"/>
      <c r="C92" s="150" t="s">
        <v>284</v>
      </c>
      <c r="D92" s="89" t="s">
        <v>107</v>
      </c>
      <c r="E92" s="87"/>
      <c r="F92" s="89" t="s">
        <v>143</v>
      </c>
      <c r="G92" s="156" t="s">
        <v>236</v>
      </c>
      <c r="H92" s="87">
        <v>2030</v>
      </c>
      <c r="I92" s="157">
        <f t="shared" si="30"/>
        <v>270</v>
      </c>
      <c r="J92" s="90">
        <f t="shared" si="29"/>
        <v>270</v>
      </c>
      <c r="K92" s="157"/>
      <c r="L92" s="157"/>
      <c r="M92" s="157"/>
      <c r="N92" s="157"/>
      <c r="O92" s="157">
        <v>270</v>
      </c>
      <c r="P92" s="156"/>
      <c r="Q92" s="156" t="s">
        <v>206</v>
      </c>
      <c r="R92" s="156"/>
      <c r="S92" s="156"/>
      <c r="T92" s="156"/>
      <c r="U92" s="156"/>
      <c r="V92" s="156"/>
      <c r="W92" s="156"/>
    </row>
    <row r="93" spans="1:23" s="152" customFormat="1" ht="82.5" customHeight="1" x14ac:dyDescent="0.25">
      <c r="A93" s="156">
        <v>24</v>
      </c>
      <c r="B93" s="156"/>
      <c r="C93" s="150" t="s">
        <v>285</v>
      </c>
      <c r="D93" s="89" t="s">
        <v>107</v>
      </c>
      <c r="E93" s="87"/>
      <c r="F93" s="89" t="s">
        <v>143</v>
      </c>
      <c r="G93" s="156" t="s">
        <v>282</v>
      </c>
      <c r="H93" s="87">
        <v>2030</v>
      </c>
      <c r="I93" s="157">
        <f t="shared" si="30"/>
        <v>202.5</v>
      </c>
      <c r="J93" s="90">
        <f t="shared" si="29"/>
        <v>202.5</v>
      </c>
      <c r="K93" s="157"/>
      <c r="L93" s="157"/>
      <c r="M93" s="157"/>
      <c r="N93" s="157"/>
      <c r="O93" s="157">
        <v>202.5</v>
      </c>
      <c r="P93" s="156"/>
      <c r="Q93" s="156" t="s">
        <v>206</v>
      </c>
      <c r="R93" s="156"/>
      <c r="S93" s="156"/>
      <c r="T93" s="156"/>
      <c r="U93" s="156"/>
      <c r="V93" s="156"/>
      <c r="W93" s="156"/>
    </row>
    <row r="94" spans="1:23" s="152" customFormat="1" ht="99.75" customHeight="1" x14ac:dyDescent="0.25">
      <c r="A94" s="156">
        <v>25</v>
      </c>
      <c r="B94" s="156"/>
      <c r="C94" s="150" t="s">
        <v>286</v>
      </c>
      <c r="D94" s="89" t="s">
        <v>107</v>
      </c>
      <c r="E94" s="87"/>
      <c r="F94" s="89" t="s">
        <v>143</v>
      </c>
      <c r="G94" s="156" t="s">
        <v>237</v>
      </c>
      <c r="H94" s="87">
        <v>2030</v>
      </c>
      <c r="I94" s="157">
        <f t="shared" si="30"/>
        <v>135</v>
      </c>
      <c r="J94" s="90">
        <f t="shared" si="29"/>
        <v>135</v>
      </c>
      <c r="K94" s="157"/>
      <c r="L94" s="157"/>
      <c r="M94" s="157"/>
      <c r="N94" s="157"/>
      <c r="O94" s="157">
        <v>135</v>
      </c>
      <c r="P94" s="156"/>
      <c r="Q94" s="156" t="s">
        <v>206</v>
      </c>
      <c r="R94" s="156"/>
      <c r="S94" s="156"/>
      <c r="T94" s="156"/>
      <c r="U94" s="156"/>
      <c r="V94" s="156"/>
      <c r="W94" s="156"/>
    </row>
    <row r="95" spans="1:23" s="152" customFormat="1" ht="71.25" customHeight="1" x14ac:dyDescent="0.25">
      <c r="A95" s="156">
        <v>26</v>
      </c>
      <c r="B95" s="156"/>
      <c r="C95" s="151" t="s">
        <v>301</v>
      </c>
      <c r="D95" s="89" t="s">
        <v>107</v>
      </c>
      <c r="E95" s="156"/>
      <c r="F95" s="89" t="s">
        <v>143</v>
      </c>
      <c r="G95" s="156" t="s">
        <v>302</v>
      </c>
      <c r="H95" s="87">
        <v>2030</v>
      </c>
      <c r="I95" s="157">
        <f t="shared" si="30"/>
        <v>195</v>
      </c>
      <c r="J95" s="90">
        <f t="shared" si="29"/>
        <v>195</v>
      </c>
      <c r="K95" s="157"/>
      <c r="L95" s="157"/>
      <c r="M95" s="157"/>
      <c r="N95" s="157"/>
      <c r="O95" s="157">
        <v>195</v>
      </c>
      <c r="P95" s="156"/>
      <c r="Q95" s="156" t="s">
        <v>303</v>
      </c>
      <c r="R95" s="156"/>
      <c r="S95" s="156"/>
      <c r="T95" s="156"/>
      <c r="U95" s="156"/>
      <c r="V95" s="156"/>
      <c r="W95" s="156"/>
    </row>
    <row r="96" spans="1:23" s="154" customFormat="1" ht="85.5" customHeight="1" x14ac:dyDescent="0.25">
      <c r="A96" s="156">
        <v>27</v>
      </c>
      <c r="B96" s="160"/>
      <c r="C96" s="151" t="s">
        <v>256</v>
      </c>
      <c r="D96" s="89" t="s">
        <v>107</v>
      </c>
      <c r="E96" s="87"/>
      <c r="F96" s="89" t="s">
        <v>143</v>
      </c>
      <c r="G96" s="87" t="s">
        <v>260</v>
      </c>
      <c r="H96" s="87">
        <v>2030</v>
      </c>
      <c r="I96" s="157">
        <f t="shared" si="30"/>
        <v>120</v>
      </c>
      <c r="J96" s="90">
        <f t="shared" si="29"/>
        <v>120</v>
      </c>
      <c r="K96" s="90"/>
      <c r="L96" s="161"/>
      <c r="M96" s="161"/>
      <c r="N96" s="161"/>
      <c r="O96" s="90">
        <v>120</v>
      </c>
      <c r="P96" s="160"/>
      <c r="Q96" s="156" t="s">
        <v>206</v>
      </c>
      <c r="R96" s="160"/>
      <c r="S96" s="160"/>
      <c r="T96" s="160"/>
      <c r="U96" s="160"/>
      <c r="V96" s="160"/>
      <c r="W96" s="160"/>
    </row>
    <row r="97" spans="1:23" s="154" customFormat="1" ht="96" customHeight="1" x14ac:dyDescent="0.25">
      <c r="A97" s="156">
        <v>28</v>
      </c>
      <c r="B97" s="160"/>
      <c r="C97" s="151" t="s">
        <v>258</v>
      </c>
      <c r="D97" s="89" t="s">
        <v>107</v>
      </c>
      <c r="E97" s="87"/>
      <c r="F97" s="89" t="s">
        <v>143</v>
      </c>
      <c r="G97" s="87" t="s">
        <v>259</v>
      </c>
      <c r="H97" s="87">
        <v>2030</v>
      </c>
      <c r="I97" s="157">
        <f t="shared" si="30"/>
        <v>120</v>
      </c>
      <c r="J97" s="90">
        <f t="shared" si="29"/>
        <v>120</v>
      </c>
      <c r="K97" s="90"/>
      <c r="L97" s="161"/>
      <c r="M97" s="161"/>
      <c r="N97" s="161"/>
      <c r="O97" s="90">
        <v>120</v>
      </c>
      <c r="P97" s="160"/>
      <c r="Q97" s="156" t="s">
        <v>303</v>
      </c>
      <c r="R97" s="160"/>
      <c r="S97" s="160"/>
      <c r="T97" s="160"/>
      <c r="U97" s="160"/>
      <c r="V97" s="160"/>
      <c r="W97" s="160"/>
    </row>
    <row r="98" spans="1:23" s="152" customFormat="1" ht="46.5" customHeight="1" x14ac:dyDescent="0.25">
      <c r="A98" s="156">
        <v>29</v>
      </c>
      <c r="B98" s="156"/>
      <c r="C98" s="151" t="s">
        <v>287</v>
      </c>
      <c r="D98" s="89" t="s">
        <v>107</v>
      </c>
      <c r="E98" s="87"/>
      <c r="F98" s="89" t="s">
        <v>143</v>
      </c>
      <c r="G98" s="156" t="s">
        <v>288</v>
      </c>
      <c r="H98" s="87">
        <v>2030</v>
      </c>
      <c r="I98" s="157">
        <f t="shared" si="30"/>
        <v>192</v>
      </c>
      <c r="J98" s="90">
        <f t="shared" si="29"/>
        <v>192</v>
      </c>
      <c r="K98" s="157"/>
      <c r="L98" s="157"/>
      <c r="M98" s="157"/>
      <c r="N98" s="157"/>
      <c r="O98" s="157">
        <v>192</v>
      </c>
      <c r="P98" s="156"/>
      <c r="Q98" s="164" t="s">
        <v>289</v>
      </c>
      <c r="R98" s="156"/>
      <c r="S98" s="156"/>
      <c r="T98" s="156"/>
      <c r="U98" s="156"/>
      <c r="V98" s="156"/>
      <c r="W98" s="156"/>
    </row>
    <row r="99" spans="1:23" s="154" customFormat="1" ht="70.5" customHeight="1" x14ac:dyDescent="0.25">
      <c r="A99" s="156">
        <v>30</v>
      </c>
      <c r="B99" s="160"/>
      <c r="C99" s="151" t="s">
        <v>247</v>
      </c>
      <c r="D99" s="89" t="s">
        <v>107</v>
      </c>
      <c r="E99" s="87"/>
      <c r="F99" s="89" t="s">
        <v>143</v>
      </c>
      <c r="G99" s="87" t="s">
        <v>246</v>
      </c>
      <c r="H99" s="87">
        <v>2030</v>
      </c>
      <c r="I99" s="157">
        <f t="shared" si="30"/>
        <v>902.00000000000011</v>
      </c>
      <c r="J99" s="90">
        <f t="shared" si="29"/>
        <v>902.00000000000011</v>
      </c>
      <c r="K99" s="90"/>
      <c r="L99" s="161"/>
      <c r="M99" s="161"/>
      <c r="N99" s="161"/>
      <c r="O99" s="90">
        <v>902.00000000000011</v>
      </c>
      <c r="P99" s="160"/>
      <c r="Q99" s="87" t="s">
        <v>304</v>
      </c>
      <c r="R99" s="160"/>
      <c r="S99" s="160"/>
      <c r="T99" s="160"/>
      <c r="U99" s="160"/>
      <c r="V99" s="160"/>
      <c r="W99" s="160"/>
    </row>
    <row r="100" spans="1:23" s="187" customFormat="1" ht="57" customHeight="1" x14ac:dyDescent="0.25">
      <c r="A100" s="193" t="s">
        <v>353</v>
      </c>
      <c r="B100" s="185"/>
      <c r="C100" s="186" t="s">
        <v>366</v>
      </c>
      <c r="D100" s="91"/>
      <c r="E100" s="94"/>
      <c r="F100" s="91"/>
      <c r="G100" s="94"/>
      <c r="H100" s="94"/>
      <c r="I100" s="189">
        <f>I101</f>
        <v>13500</v>
      </c>
      <c r="J100" s="189">
        <f>J101</f>
        <v>13500</v>
      </c>
      <c r="K100" s="142">
        <f>K101</f>
        <v>6500</v>
      </c>
      <c r="L100" s="142">
        <f t="shared" ref="L100:O100" si="31">L101</f>
        <v>7000</v>
      </c>
      <c r="M100" s="142">
        <f t="shared" si="31"/>
        <v>0</v>
      </c>
      <c r="N100" s="142">
        <f t="shared" si="31"/>
        <v>0</v>
      </c>
      <c r="O100" s="142">
        <f t="shared" si="31"/>
        <v>0</v>
      </c>
      <c r="P100" s="185"/>
      <c r="Q100" s="94"/>
      <c r="R100" s="185"/>
      <c r="S100" s="185"/>
      <c r="T100" s="185"/>
      <c r="U100" s="185"/>
      <c r="V100" s="185"/>
      <c r="W100" s="185"/>
    </row>
    <row r="101" spans="1:23" s="152" customFormat="1" ht="120" customHeight="1" x14ac:dyDescent="0.25">
      <c r="A101" s="156">
        <v>1</v>
      </c>
      <c r="B101" s="156"/>
      <c r="C101" s="179" t="s">
        <v>341</v>
      </c>
      <c r="D101" s="156"/>
      <c r="E101" s="156"/>
      <c r="F101" s="156"/>
      <c r="G101" s="156"/>
      <c r="H101" s="87" t="s">
        <v>109</v>
      </c>
      <c r="I101" s="136">
        <v>13500</v>
      </c>
      <c r="J101" s="136">
        <v>13500</v>
      </c>
      <c r="K101" s="157">
        <v>6500</v>
      </c>
      <c r="L101" s="157">
        <v>7000</v>
      </c>
      <c r="M101" s="157"/>
      <c r="N101" s="157"/>
      <c r="O101" s="157"/>
      <c r="P101" s="156"/>
      <c r="Q101" s="87" t="s">
        <v>184</v>
      </c>
      <c r="R101" s="156"/>
      <c r="S101" s="156"/>
      <c r="T101" s="156"/>
      <c r="U101" s="156"/>
      <c r="V101" s="156"/>
      <c r="W101" s="156" t="s">
        <v>365</v>
      </c>
    </row>
    <row r="102" spans="1:23" s="170" customFormat="1" ht="123.75" customHeight="1" x14ac:dyDescent="0.25">
      <c r="A102" s="190" t="s">
        <v>344</v>
      </c>
      <c r="B102" s="217" t="s">
        <v>251</v>
      </c>
      <c r="C102" s="217"/>
      <c r="D102" s="169"/>
      <c r="E102" s="169"/>
      <c r="F102" s="169"/>
      <c r="G102" s="169"/>
      <c r="H102" s="169"/>
      <c r="I102" s="102">
        <f>I103</f>
        <v>2321.5</v>
      </c>
      <c r="J102" s="102">
        <f t="shared" ref="J102:O102" si="32">J103</f>
        <v>2321.5</v>
      </c>
      <c r="K102" s="102">
        <f t="shared" si="32"/>
        <v>450</v>
      </c>
      <c r="L102" s="102">
        <f t="shared" si="32"/>
        <v>450</v>
      </c>
      <c r="M102" s="102">
        <f t="shared" si="32"/>
        <v>445.50000000000006</v>
      </c>
      <c r="N102" s="102">
        <f t="shared" si="32"/>
        <v>351</v>
      </c>
      <c r="O102" s="102">
        <f t="shared" si="32"/>
        <v>625</v>
      </c>
      <c r="P102" s="169"/>
      <c r="Q102" s="169"/>
      <c r="R102" s="169"/>
      <c r="S102" s="169"/>
      <c r="T102" s="169"/>
      <c r="U102" s="169"/>
      <c r="V102" s="190"/>
      <c r="W102" s="190" t="s">
        <v>305</v>
      </c>
    </row>
    <row r="103" spans="1:23" s="140" customFormat="1" ht="78" customHeight="1" x14ac:dyDescent="0.25">
      <c r="A103" s="193"/>
      <c r="B103" s="193"/>
      <c r="C103" s="141" t="s">
        <v>294</v>
      </c>
      <c r="D103" s="193"/>
      <c r="E103" s="193"/>
      <c r="F103" s="193"/>
      <c r="G103" s="193"/>
      <c r="H103" s="94"/>
      <c r="I103" s="142">
        <f t="shared" ref="I103:J103" si="33">SUM(I104:I108)</f>
        <v>2321.5</v>
      </c>
      <c r="J103" s="142">
        <f t="shared" si="33"/>
        <v>2321.5</v>
      </c>
      <c r="K103" s="142">
        <f>SUM(K104:K108)</f>
        <v>450</v>
      </c>
      <c r="L103" s="142">
        <f t="shared" ref="L103:O103" si="34">SUM(L104:L108)</f>
        <v>450</v>
      </c>
      <c r="M103" s="142">
        <f t="shared" si="34"/>
        <v>445.50000000000006</v>
      </c>
      <c r="N103" s="142">
        <f t="shared" si="34"/>
        <v>351</v>
      </c>
      <c r="O103" s="142">
        <f t="shared" si="34"/>
        <v>625</v>
      </c>
      <c r="P103" s="193"/>
      <c r="Q103" s="193"/>
      <c r="R103" s="193"/>
      <c r="S103" s="193"/>
      <c r="T103" s="193"/>
      <c r="U103" s="193"/>
      <c r="V103" s="193"/>
      <c r="W103" s="193"/>
    </row>
    <row r="104" spans="1:23" s="154" customFormat="1" ht="96" customHeight="1" x14ac:dyDescent="0.25">
      <c r="A104" s="87">
        <v>1</v>
      </c>
      <c r="B104" s="160"/>
      <c r="C104" s="150" t="s">
        <v>306</v>
      </c>
      <c r="D104" s="89" t="s">
        <v>107</v>
      </c>
      <c r="E104" s="87"/>
      <c r="F104" s="89" t="s">
        <v>143</v>
      </c>
      <c r="G104" s="87" t="s">
        <v>281</v>
      </c>
      <c r="H104" s="87" t="s">
        <v>112</v>
      </c>
      <c r="I104" s="90">
        <f>J104</f>
        <v>900</v>
      </c>
      <c r="J104" s="90">
        <f t="shared" ref="J104:J108" si="35">SUM(K104:O104)</f>
        <v>900</v>
      </c>
      <c r="K104" s="90">
        <v>450</v>
      </c>
      <c r="L104" s="90">
        <v>450</v>
      </c>
      <c r="M104" s="161"/>
      <c r="N104" s="161"/>
      <c r="O104" s="161"/>
      <c r="P104" s="160"/>
      <c r="Q104" s="156" t="s">
        <v>206</v>
      </c>
      <c r="R104" s="160"/>
      <c r="S104" s="160"/>
      <c r="T104" s="160"/>
      <c r="U104" s="160"/>
      <c r="V104" s="160"/>
      <c r="W104" s="160"/>
    </row>
    <row r="105" spans="1:23" s="154" customFormat="1" ht="86.25" customHeight="1" x14ac:dyDescent="0.25">
      <c r="A105" s="87">
        <v>2</v>
      </c>
      <c r="B105" s="160"/>
      <c r="C105" s="150" t="s">
        <v>307</v>
      </c>
      <c r="D105" s="89" t="s">
        <v>107</v>
      </c>
      <c r="E105" s="87"/>
      <c r="F105" s="89" t="s">
        <v>143</v>
      </c>
      <c r="G105" s="87" t="s">
        <v>311</v>
      </c>
      <c r="H105" s="87">
        <v>2028</v>
      </c>
      <c r="I105" s="90">
        <f t="shared" ref="I105:I108" si="36">J105</f>
        <v>445.50000000000006</v>
      </c>
      <c r="J105" s="90">
        <f t="shared" si="35"/>
        <v>445.50000000000006</v>
      </c>
      <c r="K105" s="90"/>
      <c r="L105" s="161"/>
      <c r="M105" s="90">
        <v>445.50000000000006</v>
      </c>
      <c r="N105" s="161"/>
      <c r="O105" s="161"/>
      <c r="P105" s="160"/>
      <c r="Q105" s="156" t="s">
        <v>206</v>
      </c>
      <c r="R105" s="160"/>
      <c r="S105" s="160"/>
      <c r="T105" s="160"/>
      <c r="U105" s="160"/>
      <c r="V105" s="160"/>
      <c r="W105" s="160"/>
    </row>
    <row r="106" spans="1:23" s="154" customFormat="1" ht="80.25" customHeight="1" x14ac:dyDescent="0.25">
      <c r="A106" s="87">
        <v>3</v>
      </c>
      <c r="B106" s="160"/>
      <c r="C106" s="150" t="s">
        <v>308</v>
      </c>
      <c r="D106" s="89" t="s">
        <v>107</v>
      </c>
      <c r="E106" s="87"/>
      <c r="F106" s="89" t="s">
        <v>143</v>
      </c>
      <c r="G106" s="87" t="s">
        <v>312</v>
      </c>
      <c r="H106" s="87">
        <v>2029</v>
      </c>
      <c r="I106" s="90">
        <f t="shared" si="36"/>
        <v>175.5</v>
      </c>
      <c r="J106" s="90">
        <f t="shared" si="35"/>
        <v>175.5</v>
      </c>
      <c r="K106" s="90"/>
      <c r="L106" s="161"/>
      <c r="M106" s="90"/>
      <c r="N106" s="90">
        <v>175.5</v>
      </c>
      <c r="O106" s="161"/>
      <c r="P106" s="160"/>
      <c r="Q106" s="156" t="s">
        <v>206</v>
      </c>
      <c r="R106" s="160"/>
      <c r="S106" s="160"/>
      <c r="T106" s="160"/>
      <c r="U106" s="160"/>
      <c r="V106" s="160"/>
      <c r="W106" s="160"/>
    </row>
    <row r="107" spans="1:23" s="154" customFormat="1" ht="96" customHeight="1" x14ac:dyDescent="0.25">
      <c r="A107" s="87">
        <v>4</v>
      </c>
      <c r="B107" s="160"/>
      <c r="C107" s="150" t="s">
        <v>309</v>
      </c>
      <c r="D107" s="89" t="s">
        <v>107</v>
      </c>
      <c r="E107" s="87"/>
      <c r="F107" s="89" t="s">
        <v>143</v>
      </c>
      <c r="G107" s="87" t="s">
        <v>312</v>
      </c>
      <c r="H107" s="87">
        <v>2029</v>
      </c>
      <c r="I107" s="90">
        <f t="shared" si="36"/>
        <v>175.5</v>
      </c>
      <c r="J107" s="90">
        <f t="shared" si="35"/>
        <v>175.5</v>
      </c>
      <c r="K107" s="90"/>
      <c r="L107" s="161"/>
      <c r="M107" s="161"/>
      <c r="N107" s="90">
        <v>175.5</v>
      </c>
      <c r="O107" s="161"/>
      <c r="P107" s="160"/>
      <c r="Q107" s="156" t="s">
        <v>206</v>
      </c>
      <c r="R107" s="160"/>
      <c r="S107" s="160"/>
      <c r="T107" s="160"/>
      <c r="U107" s="160"/>
      <c r="V107" s="160"/>
      <c r="W107" s="160"/>
    </row>
    <row r="108" spans="1:23" s="154" customFormat="1" ht="63" customHeight="1" x14ac:dyDescent="0.25">
      <c r="A108" s="87">
        <v>5</v>
      </c>
      <c r="B108" s="160"/>
      <c r="C108" s="150" t="s">
        <v>310</v>
      </c>
      <c r="D108" s="89" t="s">
        <v>107</v>
      </c>
      <c r="E108" s="87"/>
      <c r="F108" s="89" t="s">
        <v>143</v>
      </c>
      <c r="G108" s="90" t="s">
        <v>242</v>
      </c>
      <c r="H108" s="87">
        <v>2030</v>
      </c>
      <c r="I108" s="90">
        <f t="shared" si="36"/>
        <v>625</v>
      </c>
      <c r="J108" s="90">
        <f t="shared" si="35"/>
        <v>625</v>
      </c>
      <c r="K108" s="90"/>
      <c r="L108" s="161"/>
      <c r="M108" s="161"/>
      <c r="N108" s="90"/>
      <c r="O108" s="90">
        <v>625</v>
      </c>
      <c r="P108" s="160"/>
      <c r="Q108" s="164" t="s">
        <v>241</v>
      </c>
      <c r="R108" s="160"/>
      <c r="S108" s="160"/>
      <c r="T108" s="160"/>
      <c r="U108" s="160"/>
      <c r="V108" s="160"/>
      <c r="W108" s="160"/>
    </row>
  </sheetData>
  <mergeCells count="33">
    <mergeCell ref="A1:W1"/>
    <mergeCell ref="A2:W2"/>
    <mergeCell ref="A3:W3"/>
    <mergeCell ref="A5:A7"/>
    <mergeCell ref="B5:B7"/>
    <mergeCell ref="C5:C7"/>
    <mergeCell ref="D5:D7"/>
    <mergeCell ref="E5:E7"/>
    <mergeCell ref="F5:F7"/>
    <mergeCell ref="G5:G7"/>
    <mergeCell ref="H5:H7"/>
    <mergeCell ref="I5:I7"/>
    <mergeCell ref="K5:O5"/>
    <mergeCell ref="V5:V7"/>
    <mergeCell ref="B102:C102"/>
    <mergeCell ref="B9:C9"/>
    <mergeCell ref="B45:C45"/>
    <mergeCell ref="Q53:Q64"/>
    <mergeCell ref="J5:J7"/>
    <mergeCell ref="W66:W67"/>
    <mergeCell ref="B68:C68"/>
    <mergeCell ref="W5:W7"/>
    <mergeCell ref="K6:O6"/>
    <mergeCell ref="R6:R7"/>
    <mergeCell ref="S6:T6"/>
    <mergeCell ref="U6:U7"/>
    <mergeCell ref="Q5:Q7"/>
    <mergeCell ref="R5:U5"/>
    <mergeCell ref="B8:C8"/>
    <mergeCell ref="B10:C10"/>
    <mergeCell ref="B14:C14"/>
    <mergeCell ref="P5:P7"/>
    <mergeCell ref="B51:C51"/>
  </mergeCells>
  <printOptions horizontalCentered="1"/>
  <pageMargins left="0.19685039370078741" right="0.19685039370078741" top="0.74803149606299213" bottom="0.35433070866141736" header="0.31496062992125984" footer="0.31496062992125984"/>
  <pageSetup paperSize="9" scale="55" fitToHeight="0" orientation="landscape" r:id="rId1"/>
  <headerFooter>
    <oddHeader>&amp;C&amp;P/&amp;N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G9" sqref="G9"/>
    </sheetView>
  </sheetViews>
  <sheetFormatPr defaultRowHeight="18.75" x14ac:dyDescent="0.25"/>
  <cols>
    <col min="1" max="1" width="9.140625" style="107"/>
    <col min="2" max="2" width="44.28515625" style="107" customWidth="1"/>
    <col min="3" max="3" width="25.140625" style="113" customWidth="1"/>
    <col min="4" max="4" width="22.28515625" style="107" customWidth="1"/>
    <col min="5" max="5" width="25.140625" style="113" customWidth="1"/>
    <col min="6" max="6" width="20.7109375" style="107" customWidth="1"/>
    <col min="7" max="7" width="42.5703125" style="112" customWidth="1"/>
    <col min="8" max="8" width="16.85546875" style="107" customWidth="1"/>
    <col min="9" max="9" width="21.85546875" style="107" customWidth="1"/>
    <col min="10" max="16384" width="9.140625" style="107"/>
  </cols>
  <sheetData>
    <row r="1" spans="1:7" ht="33" customHeight="1" x14ac:dyDescent="0.25">
      <c r="A1" s="230" t="s">
        <v>133</v>
      </c>
      <c r="B1" s="230"/>
      <c r="C1" s="230"/>
      <c r="D1" s="230"/>
      <c r="E1" s="230"/>
      <c r="F1" s="230"/>
      <c r="G1" s="230"/>
    </row>
    <row r="2" spans="1:7" ht="36" customHeight="1" x14ac:dyDescent="0.25">
      <c r="A2" s="230" t="s">
        <v>132</v>
      </c>
      <c r="B2" s="230"/>
      <c r="C2" s="230"/>
      <c r="D2" s="230"/>
      <c r="E2" s="230"/>
      <c r="F2" s="230"/>
      <c r="G2" s="230"/>
    </row>
    <row r="3" spans="1:7" ht="22.5" customHeight="1" x14ac:dyDescent="0.25">
      <c r="F3" s="236" t="s">
        <v>131</v>
      </c>
      <c r="G3" s="236"/>
    </row>
    <row r="4" spans="1:7" s="108" customFormat="1" ht="37.5" customHeight="1" x14ac:dyDescent="0.25">
      <c r="A4" s="231" t="s">
        <v>0</v>
      </c>
      <c r="B4" s="231" t="s">
        <v>6</v>
      </c>
      <c r="C4" s="233" t="s">
        <v>130</v>
      </c>
      <c r="D4" s="234"/>
      <c r="E4" s="234"/>
      <c r="F4" s="235"/>
      <c r="G4" s="232" t="s">
        <v>11</v>
      </c>
    </row>
    <row r="5" spans="1:7" s="108" customFormat="1" ht="33.75" customHeight="1" x14ac:dyDescent="0.25">
      <c r="A5" s="231"/>
      <c r="B5" s="231"/>
      <c r="C5" s="231" t="s">
        <v>134</v>
      </c>
      <c r="D5" s="231"/>
      <c r="E5" s="231" t="s">
        <v>135</v>
      </c>
      <c r="F5" s="231"/>
      <c r="G5" s="232"/>
    </row>
    <row r="6" spans="1:7" s="108" customFormat="1" ht="39.75" customHeight="1" x14ac:dyDescent="0.25">
      <c r="A6" s="231"/>
      <c r="B6" s="231"/>
      <c r="C6" s="114" t="s">
        <v>136</v>
      </c>
      <c r="D6" s="109" t="s">
        <v>137</v>
      </c>
      <c r="E6" s="114" t="s">
        <v>138</v>
      </c>
      <c r="F6" s="109" t="s">
        <v>139</v>
      </c>
      <c r="G6" s="232"/>
    </row>
    <row r="7" spans="1:7" ht="99.75" customHeight="1" x14ac:dyDescent="0.25">
      <c r="A7" s="110">
        <v>1</v>
      </c>
      <c r="B7" s="110" t="s">
        <v>68</v>
      </c>
      <c r="C7" s="115">
        <f>C8+C9</f>
        <v>33000</v>
      </c>
      <c r="D7" s="110"/>
      <c r="E7" s="115">
        <f>E8+E9</f>
        <v>33000</v>
      </c>
      <c r="F7" s="110"/>
      <c r="G7" s="111"/>
    </row>
    <row r="8" spans="1:7" ht="59.25" customHeight="1" x14ac:dyDescent="0.25">
      <c r="A8" s="110" t="s">
        <v>20</v>
      </c>
      <c r="B8" s="110" t="s">
        <v>140</v>
      </c>
      <c r="C8" s="115">
        <v>5000</v>
      </c>
      <c r="D8" s="110" t="s">
        <v>112</v>
      </c>
      <c r="E8" s="115">
        <v>5000</v>
      </c>
      <c r="F8" s="110" t="s">
        <v>112</v>
      </c>
      <c r="G8" s="111"/>
    </row>
    <row r="9" spans="1:7" ht="84.75" customHeight="1" x14ac:dyDescent="0.25">
      <c r="A9" s="110" t="s">
        <v>20</v>
      </c>
      <c r="B9" s="110" t="s">
        <v>141</v>
      </c>
      <c r="C9" s="115">
        <v>28000</v>
      </c>
      <c r="D9" s="110" t="s">
        <v>115</v>
      </c>
      <c r="E9" s="115">
        <v>28000</v>
      </c>
      <c r="F9" s="110" t="s">
        <v>115</v>
      </c>
      <c r="G9" s="111" t="s">
        <v>142</v>
      </c>
    </row>
  </sheetData>
  <mergeCells count="9">
    <mergeCell ref="A1:G1"/>
    <mergeCell ref="C5:D5"/>
    <mergeCell ref="E5:F5"/>
    <mergeCell ref="A4:A6"/>
    <mergeCell ref="B4:B6"/>
    <mergeCell ref="G4:G6"/>
    <mergeCell ref="C4:F4"/>
    <mergeCell ref="F3:G3"/>
    <mergeCell ref="A2:G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Dự kiến thu 2026.2030.KO IN</vt:lpstr>
      <vt:lpstr>BIỂU 02. CÂN ĐỐI NGUỒN THU.IN</vt:lpstr>
      <vt:lpstr>BIỂU 03. KCM 2026-2030. IN</vt:lpstr>
      <vt:lpstr>Sheet2</vt:lpstr>
      <vt:lpstr>'BIỂU 02. CÂN ĐỐI NGUỒN THU.IN'!Print_Area</vt:lpstr>
      <vt:lpstr>'BIỂU 02. CÂN ĐỐI NGUỒN THU.IN'!Print_Titles</vt:lpstr>
      <vt:lpstr>'BIỂU 03. KCM 2026-2030. IN'!Print_Titles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2025-10-06T10:04:47Z</cp:lastPrinted>
  <dcterms:created xsi:type="dcterms:W3CDTF">2025-07-29T03:46:51Z</dcterms:created>
  <dcterms:modified xsi:type="dcterms:W3CDTF">2025-10-08T00:51:04Z</dcterms:modified>
</cp:coreProperties>
</file>